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atal\Dropbox\01_ВНЕУЧЕБНАЯ РАБОТА\ПГАС\"/>
    </mc:Choice>
  </mc:AlternateContent>
  <xr:revisionPtr revIDLastSave="0" documentId="8_{88E733C2-B08C-4CDB-B61B-10C729693D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акалавриат" sheetId="1" r:id="rId1"/>
    <sheet name="Магистратура" sheetId="2" r:id="rId2"/>
  </sheets>
  <definedNames>
    <definedName name="_xlnm._FilterDatabase" localSheetId="0" hidden="1">Бакалавриат!$A$1:$M$947</definedName>
    <definedName name="_xlnm._FilterDatabase" localSheetId="1" hidden="1">Магистратура!$A$1:$L$34</definedName>
    <definedName name="Z_ADD05983_5AB0_4CE5_9CB6_7A0FCA44FC82_.wvu.FilterData" localSheetId="0" hidden="1">Бакалавриат!$M$1:$M$947</definedName>
  </definedNames>
  <calcPr calcId="191029"/>
  <customWorkbookViews>
    <customWorkbookView name="Фильтр 1" guid="{ADD05983-5AB0-4CE5-9CB6-7A0FCA44FC8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F34" i="2"/>
  <c r="H33" i="2"/>
  <c r="K33" i="2" s="1"/>
  <c r="F33" i="2"/>
  <c r="K32" i="2"/>
  <c r="F32" i="2"/>
  <c r="F31" i="2"/>
  <c r="K31" i="2" s="1"/>
  <c r="F30" i="2"/>
  <c r="K30" i="2" s="1"/>
  <c r="F29" i="2"/>
  <c r="K29" i="2" s="1"/>
  <c r="F28" i="2"/>
  <c r="K28" i="2" s="1"/>
  <c r="K27" i="2"/>
  <c r="I27" i="2"/>
  <c r="H27" i="2"/>
  <c r="E27" i="2"/>
  <c r="H26" i="2"/>
  <c r="F26" i="2"/>
  <c r="H25" i="2"/>
  <c r="G25" i="2"/>
  <c r="F25" i="2"/>
  <c r="K25" i="2" s="1"/>
  <c r="H24" i="2"/>
  <c r="E24" i="2"/>
  <c r="K23" i="2"/>
  <c r="H23" i="2"/>
  <c r="E23" i="2"/>
  <c r="H22" i="2"/>
  <c r="K22" i="2" s="1"/>
  <c r="G22" i="2"/>
  <c r="E21" i="2"/>
  <c r="K21" i="2" s="1"/>
  <c r="H20" i="2"/>
  <c r="G20" i="2"/>
  <c r="K20" i="2" s="1"/>
  <c r="H19" i="2"/>
  <c r="G19" i="2"/>
  <c r="F19" i="2"/>
  <c r="K19" i="2" s="1"/>
  <c r="E18" i="2"/>
  <c r="K18" i="2" s="1"/>
  <c r="E17" i="2"/>
  <c r="K17" i="2" s="1"/>
  <c r="G16" i="2"/>
  <c r="K16" i="2" s="1"/>
  <c r="F15" i="2"/>
  <c r="K15" i="2" s="1"/>
  <c r="J14" i="2"/>
  <c r="H14" i="2"/>
  <c r="G14" i="2"/>
  <c r="F14" i="2"/>
  <c r="H13" i="2"/>
  <c r="G13" i="2"/>
  <c r="K13" i="2" s="1"/>
  <c r="G12" i="2"/>
  <c r="E12" i="2"/>
  <c r="F11" i="2"/>
  <c r="E11" i="2"/>
  <c r="K11" i="2" s="1"/>
  <c r="H10" i="2"/>
  <c r="K10" i="2" s="1"/>
  <c r="J9" i="2"/>
  <c r="K9" i="2" s="1"/>
  <c r="G8" i="2"/>
  <c r="K8" i="2" s="1"/>
  <c r="G7" i="2"/>
  <c r="F7" i="2"/>
  <c r="K7" i="2" s="1"/>
  <c r="H6" i="2"/>
  <c r="F6" i="2"/>
  <c r="K6" i="2" s="1"/>
  <c r="H5" i="2"/>
  <c r="G5" i="2"/>
  <c r="E5" i="2"/>
  <c r="I4" i="2"/>
  <c r="K4" i="2" s="1"/>
  <c r="G4" i="2"/>
  <c r="H3" i="2"/>
  <c r="G3" i="2"/>
  <c r="E3" i="2"/>
  <c r="G2" i="2"/>
  <c r="K2" i="2" s="1"/>
  <c r="G41" i="1"/>
  <c r="E41" i="1"/>
  <c r="J41" i="1" s="1"/>
  <c r="G40" i="1"/>
  <c r="F40" i="1"/>
  <c r="D40" i="1"/>
  <c r="G39" i="1"/>
  <c r="D39" i="1"/>
  <c r="J39" i="1" s="1"/>
  <c r="G38" i="1"/>
  <c r="E38" i="1"/>
  <c r="J38" i="1" s="1"/>
  <c r="I37" i="1"/>
  <c r="G37" i="1"/>
  <c r="J37" i="1" s="1"/>
  <c r="H36" i="1"/>
  <c r="G36" i="1"/>
  <c r="J36" i="1" s="1"/>
  <c r="G35" i="1"/>
  <c r="J35" i="1" s="1"/>
  <c r="F34" i="1"/>
  <c r="J34" i="1" s="1"/>
  <c r="I33" i="1"/>
  <c r="G33" i="1"/>
  <c r="E33" i="1"/>
  <c r="G32" i="1"/>
  <c r="E32" i="1"/>
  <c r="G31" i="1"/>
  <c r="E31" i="1"/>
  <c r="J31" i="1" s="1"/>
  <c r="G30" i="1"/>
  <c r="J30" i="1" s="1"/>
  <c r="I29" i="1"/>
  <c r="G29" i="1"/>
  <c r="D29" i="1"/>
  <c r="J29" i="1" s="1"/>
  <c r="I28" i="1"/>
  <c r="E28" i="1"/>
  <c r="G27" i="1"/>
  <c r="J27" i="1" s="1"/>
  <c r="D27" i="1"/>
  <c r="I26" i="1"/>
  <c r="G26" i="1"/>
  <c r="E26" i="1"/>
  <c r="G25" i="1"/>
  <c r="J25" i="1" s="1"/>
  <c r="G24" i="1"/>
  <c r="D24" i="1"/>
  <c r="I23" i="1"/>
  <c r="G23" i="1"/>
  <c r="J23" i="1" s="1"/>
  <c r="G22" i="1"/>
  <c r="J22" i="1" s="1"/>
  <c r="I21" i="1"/>
  <c r="G21" i="1"/>
  <c r="D21" i="1"/>
  <c r="G20" i="1"/>
  <c r="J20" i="1" s="1"/>
  <c r="G19" i="1"/>
  <c r="E19" i="1"/>
  <c r="J19" i="1" s="1"/>
  <c r="I18" i="1"/>
  <c r="G18" i="1"/>
  <c r="I17" i="1"/>
  <c r="E17" i="1"/>
  <c r="J17" i="1" s="1"/>
  <c r="H16" i="1"/>
  <c r="G16" i="1"/>
  <c r="E16" i="1"/>
  <c r="H15" i="1"/>
  <c r="G15" i="1"/>
  <c r="E15" i="1"/>
  <c r="D15" i="1"/>
  <c r="G14" i="1"/>
  <c r="E14" i="1"/>
  <c r="D14" i="1"/>
  <c r="G13" i="1"/>
  <c r="J13" i="1" s="1"/>
  <c r="G12" i="1"/>
  <c r="E12" i="1"/>
  <c r="G11" i="1"/>
  <c r="E11" i="1"/>
  <c r="I10" i="1"/>
  <c r="E10" i="1"/>
  <c r="I9" i="1"/>
  <c r="E9" i="1"/>
  <c r="J9" i="1" s="1"/>
  <c r="G8" i="1"/>
  <c r="E8" i="1"/>
  <c r="G7" i="1"/>
  <c r="E7" i="1"/>
  <c r="H6" i="1"/>
  <c r="G6" i="1"/>
  <c r="E6" i="1"/>
  <c r="D6" i="1"/>
  <c r="G5" i="1"/>
  <c r="F5" i="1"/>
  <c r="E5" i="1"/>
  <c r="I4" i="1"/>
  <c r="G4" i="1"/>
  <c r="E4" i="1"/>
  <c r="I3" i="1"/>
  <c r="H3" i="1"/>
  <c r="G3" i="1"/>
  <c r="E3" i="1"/>
  <c r="G2" i="1"/>
  <c r="E2" i="1"/>
  <c r="D2" i="1"/>
  <c r="J2" i="1" s="1"/>
  <c r="K12" i="2" l="1"/>
  <c r="K24" i="2"/>
  <c r="K3" i="2"/>
  <c r="K14" i="2"/>
  <c r="K26" i="2"/>
  <c r="K5" i="2"/>
  <c r="J7" i="1"/>
  <c r="J18" i="1"/>
  <c r="J26" i="1"/>
  <c r="J15" i="1"/>
  <c r="J5" i="1"/>
  <c r="J21" i="1"/>
  <c r="J16" i="1"/>
  <c r="J40" i="1"/>
  <c r="J8" i="1"/>
  <c r="J3" i="1"/>
  <c r="J33" i="1"/>
  <c r="J12" i="1"/>
  <c r="J28" i="1"/>
  <c r="J4" i="1"/>
  <c r="J10" i="1"/>
  <c r="J14" i="1"/>
  <c r="J6" i="1"/>
  <c r="J11" i="1"/>
  <c r="J24" i="1"/>
  <c r="J32" i="1"/>
</calcChain>
</file>

<file path=xl/sharedStrings.xml><?xml version="1.0" encoding="utf-8"?>
<sst xmlns="http://schemas.openxmlformats.org/spreadsheetml/2006/main" count="361" uniqueCount="145">
  <si>
    <t>№</t>
  </si>
  <si>
    <t>ФИО</t>
  </si>
  <si>
    <t>Группа</t>
  </si>
  <si>
    <t>Учебная деятельность</t>
  </si>
  <si>
    <t>Учеба (средний балл)</t>
  </si>
  <si>
    <t>Научная деятельность</t>
  </si>
  <si>
    <t>Общественная деятельность</t>
  </si>
  <si>
    <t>Культурная деятельность</t>
  </si>
  <si>
    <t>Спортивная деятельность</t>
  </si>
  <si>
    <t>Всего</t>
  </si>
  <si>
    <t>Получал ли ПГАС в предыдущем семестре?</t>
  </si>
  <si>
    <t>Апелляция</t>
  </si>
  <si>
    <t>Критерий</t>
  </si>
  <si>
    <t>Матевосова Анастасия Михайловна</t>
  </si>
  <si>
    <t>э301</t>
  </si>
  <si>
    <t>Да</t>
  </si>
  <si>
    <t>9а</t>
  </si>
  <si>
    <t>Мишина Анна Сергеевна</t>
  </si>
  <si>
    <t>м401</t>
  </si>
  <si>
    <t>10в</t>
  </si>
  <si>
    <t>Магомедов Серажутдин Максудович</t>
  </si>
  <si>
    <t>э401</t>
  </si>
  <si>
    <t>11а</t>
  </si>
  <si>
    <t>Синякова Екатерина Алексеевна</t>
  </si>
  <si>
    <t>э403</t>
  </si>
  <si>
    <t>Нет</t>
  </si>
  <si>
    <t>8б</t>
  </si>
  <si>
    <t>Зудин Антон Сергеевич</t>
  </si>
  <si>
    <t>Зеленина Диана Андреевна</t>
  </si>
  <si>
    <t>Ведищев Александр Андреевич</t>
  </si>
  <si>
    <t>Омельченко Ярослав Дмитриевич</t>
  </si>
  <si>
    <t>11б</t>
  </si>
  <si>
    <t>Сазонов Олег Сергеевич</t>
  </si>
  <si>
    <t>Чумаченко Василисса Валерьевна</t>
  </si>
  <si>
    <t>м403</t>
  </si>
  <si>
    <t>Базоева Кристина Исламовна</t>
  </si>
  <si>
    <t>9б</t>
  </si>
  <si>
    <t>Минаева Елизавета Дмитриевна</t>
  </si>
  <si>
    <t>э402</t>
  </si>
  <si>
    <t>Михайлов Даниил Романович</t>
  </si>
  <si>
    <t>Макаренко Александр Романович</t>
  </si>
  <si>
    <t>10б</t>
  </si>
  <si>
    <t>Тихтурова Анастасия Вадимовна</t>
  </si>
  <si>
    <t>э201</t>
  </si>
  <si>
    <t>10а</t>
  </si>
  <si>
    <t>Аджиев Махмуд Курашевич</t>
  </si>
  <si>
    <t>Кореняк Григорий Владимирович</t>
  </si>
  <si>
    <t>Желтая Олеся Олеговна</t>
  </si>
  <si>
    <t>э304</t>
  </si>
  <si>
    <t>Афшар Али-Фарин Фардинович</t>
  </si>
  <si>
    <t>Смирнова Ангелина Алексеевна</t>
  </si>
  <si>
    <t>7в</t>
  </si>
  <si>
    <t>Волкова Элина Андреевна</t>
  </si>
  <si>
    <t>э303</t>
  </si>
  <si>
    <t>Мацак Елизавета Сергеевна</t>
  </si>
  <si>
    <t>Фёдоров Дмитрий Дмитриевич</t>
  </si>
  <si>
    <t>Абдулова Татьяна Анатольевна</t>
  </si>
  <si>
    <t>Малиновский Глеб Дмитриевич</t>
  </si>
  <si>
    <t>э404</t>
  </si>
  <si>
    <t xml:space="preserve">Секерина Яна Алексеевна </t>
  </si>
  <si>
    <t>Коточков Иван Александрович</t>
  </si>
  <si>
    <t>Муртузалиев Руслан Мурадович</t>
  </si>
  <si>
    <t>э405</t>
  </si>
  <si>
    <t>Абдыкадырова Бермет Курустанбековна</t>
  </si>
  <si>
    <t>э305</t>
  </si>
  <si>
    <t>30-31</t>
  </si>
  <si>
    <t>Гревцев Михаил Эдуардович</t>
  </si>
  <si>
    <t>Кабанов Илья Дмитриевич</t>
  </si>
  <si>
    <t>Борисенко Дарья Олеговна</t>
  </si>
  <si>
    <t>м202</t>
  </si>
  <si>
    <t>Тищенко Софья Владимировна</t>
  </si>
  <si>
    <t>э411</t>
  </si>
  <si>
    <t>Соломонова Валерия Денисовна</t>
  </si>
  <si>
    <t>э407</t>
  </si>
  <si>
    <t>Павлов Артем Денисович</t>
  </si>
  <si>
    <t>Хомутов Артемий Алексеевич</t>
  </si>
  <si>
    <t>Чижик Дмитрий Сергеевич</t>
  </si>
  <si>
    <t>7а</t>
  </si>
  <si>
    <t>Марченко Ирина Николаевна</t>
  </si>
  <si>
    <t>+8</t>
  </si>
  <si>
    <t>Виноградов Арсений Михайлович</t>
  </si>
  <si>
    <t>Зверева Валентина Дмитриевна</t>
  </si>
  <si>
    <t>Направление</t>
  </si>
  <si>
    <t>Спектор Станислав Викторович</t>
  </si>
  <si>
    <t>э641</t>
  </si>
  <si>
    <t>андэк</t>
  </si>
  <si>
    <t>Кудрявцев Николай Романович</t>
  </si>
  <si>
    <t>э621</t>
  </si>
  <si>
    <t>нмур</t>
  </si>
  <si>
    <t>Осипова Мария Сергеевна</t>
  </si>
  <si>
    <t>Щукина Полина Олеговна</t>
  </si>
  <si>
    <t>ф622</t>
  </si>
  <si>
    <t>финан</t>
  </si>
  <si>
    <t>Михалева Эвелина Антоновна</t>
  </si>
  <si>
    <t>э531</t>
  </si>
  <si>
    <t>экпол</t>
  </si>
  <si>
    <t>Лысенко Глеб Вадимович</t>
  </si>
  <si>
    <t>Ахтемзянов Рафаэль Анварович</t>
  </si>
  <si>
    <t>Пузаков Антон Александрович</t>
  </si>
  <si>
    <t>ф521</t>
  </si>
  <si>
    <t>Веденский Арсений Владимирович</t>
  </si>
  <si>
    <t>э521</t>
  </si>
  <si>
    <t>Хрусталёва Яна Андреевна</t>
  </si>
  <si>
    <t>Грошева Ирина Викторовна</t>
  </si>
  <si>
    <t>э611</t>
  </si>
  <si>
    <t>мирэк</t>
  </si>
  <si>
    <t>Виноградова Екатерина Максимовна</t>
  </si>
  <si>
    <t>Евгеньев Дмитрий Сергеевич</t>
  </si>
  <si>
    <t>э541</t>
  </si>
  <si>
    <t>Тен Виолетта Сергеевна</t>
  </si>
  <si>
    <t>э511</t>
  </si>
  <si>
    <t>Шаповалова Анна Александровна</t>
  </si>
  <si>
    <t>м522</t>
  </si>
  <si>
    <t>марк</t>
  </si>
  <si>
    <t>16-17</t>
  </si>
  <si>
    <t>Голышева Валерия Андреевна</t>
  </si>
  <si>
    <t>м622</t>
  </si>
  <si>
    <t>Челомбитко Александр Сергеевич</t>
  </si>
  <si>
    <t>Радомская Анна Александровна</t>
  </si>
  <si>
    <t>м612</t>
  </si>
  <si>
    <t>инмен</t>
  </si>
  <si>
    <t>Беляков Глеб Сергеевич</t>
  </si>
  <si>
    <t>э631</t>
  </si>
  <si>
    <t>Демин Марк Игоревич</t>
  </si>
  <si>
    <t>Жуликов Артем Александрович</t>
  </si>
  <si>
    <t>Змиевский Леонид Вячеславович</t>
  </si>
  <si>
    <t>м611</t>
  </si>
  <si>
    <t>Пионт Анастасия Эдуардовна</t>
  </si>
  <si>
    <t>ф511</t>
  </si>
  <si>
    <t>мкоа</t>
  </si>
  <si>
    <t>Платицына Екатерина Александровна</t>
  </si>
  <si>
    <t>Береговая Анна Витальевна</t>
  </si>
  <si>
    <t>Горбунова Наталья Евгеньевна</t>
  </si>
  <si>
    <t>м632</t>
  </si>
  <si>
    <t>урб</t>
  </si>
  <si>
    <t>Плачинда Константин Дмитриевич</t>
  </si>
  <si>
    <t>ф532</t>
  </si>
  <si>
    <t>фрин</t>
  </si>
  <si>
    <t>28-31</t>
  </si>
  <si>
    <t>Исмаилов Самандар Садриддин угли</t>
  </si>
  <si>
    <t>Малоян Мариам Гагиковна</t>
  </si>
  <si>
    <t>Токарев Александр Андреевич</t>
  </si>
  <si>
    <t>Юрченко Надежда Артемовна</t>
  </si>
  <si>
    <t>Марценюк Анастасия Олеговна</t>
  </si>
  <si>
    <t>Звездина Елизавета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</si>
</sst>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4" fillId="3" borderId="1" xfId="0" applyFont="1" applyFill="1" applyBorder="1" applyAlignment="1">
      <alignment horizontal="right"/>
    </xf>
    <xf numFmtId="0" fontId="5" fillId="0" borderId="0" xfId="0" applyFont="1"/>
    <xf numFmtId="0" fontId="5" fillId="2" borderId="2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omonosov-msu.ru/rus/user/profile/800809" TargetMode="External"/><Relationship Id="rId3" Type="http://schemas.openxmlformats.org/officeDocument/2006/relationships/hyperlink" Target="https://lomonosov-msu.ru/rus/user/profile/801522" TargetMode="External"/><Relationship Id="rId7" Type="http://schemas.openxmlformats.org/officeDocument/2006/relationships/hyperlink" Target="https://lomonosov-msu.ru/rus/user/profile/426510" TargetMode="External"/><Relationship Id="rId2" Type="http://schemas.openxmlformats.org/officeDocument/2006/relationships/hyperlink" Target="https://lomonosov-msu.ru/rus/user/profile/708813" TargetMode="External"/><Relationship Id="rId1" Type="http://schemas.openxmlformats.org/officeDocument/2006/relationships/hyperlink" Target="https://lomonosov-msu.ru/rus/user/profile/706093" TargetMode="External"/><Relationship Id="rId6" Type="http://schemas.openxmlformats.org/officeDocument/2006/relationships/hyperlink" Target="https://lomonosov-msu.ru/rus/user/profile/801533" TargetMode="External"/><Relationship Id="rId5" Type="http://schemas.openxmlformats.org/officeDocument/2006/relationships/hyperlink" Target="https://lomonosov-msu.ru/rus/user/profile/800823" TargetMode="External"/><Relationship Id="rId10" Type="http://schemas.openxmlformats.org/officeDocument/2006/relationships/hyperlink" Target="https://lomonosov-msu.ru/rus/user/profile/801994" TargetMode="External"/><Relationship Id="rId4" Type="http://schemas.openxmlformats.org/officeDocument/2006/relationships/hyperlink" Target="https://lomonosov-msu.ru/rus/user/profile/707286" TargetMode="External"/><Relationship Id="rId9" Type="http://schemas.openxmlformats.org/officeDocument/2006/relationships/hyperlink" Target="https://lomonosov-msu.ru/rus/user/profile/679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47"/>
  <sheetViews>
    <sheetView zoomScale="98" zoomScaleNormal="98" workbookViewId="0">
      <pane ySplit="1" topLeftCell="A2" activePane="bottomLeft" state="frozen"/>
      <selection pane="bottomLeft" activeCell="F49" sqref="F49"/>
    </sheetView>
  </sheetViews>
  <sheetFormatPr defaultColWidth="12.5703125" defaultRowHeight="15.75" customHeight="1" x14ac:dyDescent="0.2"/>
  <cols>
    <col min="1" max="1" width="6.5703125" customWidth="1"/>
    <col min="2" max="2" width="36.42578125" style="19" customWidth="1"/>
    <col min="3" max="3" width="12.5703125" style="27"/>
    <col min="4" max="4" width="15.5703125" style="27" customWidth="1"/>
    <col min="5" max="5" width="13" style="27" customWidth="1"/>
    <col min="6" max="6" width="14.7109375" style="27" customWidth="1"/>
    <col min="7" max="10" width="12.5703125" style="27"/>
    <col min="11" max="11" width="17.28515625" style="27" customWidth="1"/>
    <col min="12" max="12" width="12.5703125" style="27" hidden="1"/>
    <col min="13" max="13" width="17.28515625" style="27" customWidth="1"/>
    <col min="14" max="14" width="24.42578125" customWidth="1"/>
  </cols>
  <sheetData>
    <row r="1" spans="1:24" ht="60" x14ac:dyDescent="0.2">
      <c r="A1" s="1" t="s">
        <v>0</v>
      </c>
      <c r="B1" s="13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/>
      <c r="O1" s="4"/>
      <c r="P1" s="4"/>
      <c r="Q1" s="4"/>
      <c r="R1" s="4"/>
      <c r="S1" s="4"/>
      <c r="T1" s="4"/>
      <c r="U1" s="4"/>
      <c r="V1" s="4"/>
      <c r="W1" s="5"/>
      <c r="X1" s="5"/>
    </row>
    <row r="2" spans="1:24" ht="15.75" customHeight="1" x14ac:dyDescent="0.2">
      <c r="A2" s="6">
        <v>1</v>
      </c>
      <c r="B2" s="14" t="s">
        <v>13</v>
      </c>
      <c r="C2" s="22" t="s">
        <v>14</v>
      </c>
      <c r="D2" s="22">
        <f>6+8+8+6</f>
        <v>28</v>
      </c>
      <c r="E2" s="22">
        <f>15+1*4</f>
        <v>19</v>
      </c>
      <c r="F2" s="22"/>
      <c r="G2" s="22">
        <f>3+1+1+5+2</f>
        <v>12</v>
      </c>
      <c r="H2" s="22"/>
      <c r="I2" s="22"/>
      <c r="J2" s="22">
        <f t="shared" ref="J2:J41" si="0">SUM(D2:I2)</f>
        <v>59</v>
      </c>
      <c r="K2" s="22" t="s">
        <v>15</v>
      </c>
      <c r="L2" s="22"/>
      <c r="M2" s="22" t="s">
        <v>16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4.25" x14ac:dyDescent="0.2">
      <c r="A3" s="6">
        <v>2</v>
      </c>
      <c r="B3" s="15" t="s">
        <v>17</v>
      </c>
      <c r="C3" s="22" t="s">
        <v>18</v>
      </c>
      <c r="D3" s="22"/>
      <c r="E3" s="22">
        <f>15+6*0.5</f>
        <v>18</v>
      </c>
      <c r="F3" s="22"/>
      <c r="G3" s="22">
        <f>1+1+1+1</f>
        <v>4</v>
      </c>
      <c r="H3" s="22">
        <f>1+1+1+1+1+5+1+1</f>
        <v>12</v>
      </c>
      <c r="I3" s="22">
        <f>6+10</f>
        <v>16</v>
      </c>
      <c r="J3" s="22">
        <f t="shared" si="0"/>
        <v>50</v>
      </c>
      <c r="K3" s="22" t="s">
        <v>15</v>
      </c>
      <c r="L3" s="22"/>
      <c r="M3" s="22" t="s">
        <v>19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4.25" x14ac:dyDescent="0.2">
      <c r="A4" s="6">
        <v>3</v>
      </c>
      <c r="B4" s="16" t="s">
        <v>20</v>
      </c>
      <c r="C4" s="22" t="s">
        <v>21</v>
      </c>
      <c r="D4" s="22"/>
      <c r="E4" s="22">
        <f>15+6*1</f>
        <v>21</v>
      </c>
      <c r="F4" s="22"/>
      <c r="G4" s="22">
        <f>5+1+3+5</f>
        <v>14</v>
      </c>
      <c r="H4" s="22"/>
      <c r="I4" s="22">
        <f>5+5</f>
        <v>10</v>
      </c>
      <c r="J4" s="22">
        <f t="shared" si="0"/>
        <v>45</v>
      </c>
      <c r="K4" s="22" t="s">
        <v>15</v>
      </c>
      <c r="L4" s="22"/>
      <c r="M4" s="22" t="s">
        <v>22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4.25" x14ac:dyDescent="0.2">
      <c r="A5" s="6">
        <v>4</v>
      </c>
      <c r="B5" s="15" t="s">
        <v>23</v>
      </c>
      <c r="C5" s="22" t="s">
        <v>24</v>
      </c>
      <c r="D5" s="22"/>
      <c r="E5" s="22">
        <f>15</f>
        <v>15</v>
      </c>
      <c r="F5" s="22">
        <f>4+4+4</f>
        <v>12</v>
      </c>
      <c r="G5" s="23">
        <f>1+1+1+1+1+5+5+2</f>
        <v>17</v>
      </c>
      <c r="H5" s="22"/>
      <c r="I5" s="22"/>
      <c r="J5" s="22">
        <f t="shared" si="0"/>
        <v>44</v>
      </c>
      <c r="K5" s="22" t="s">
        <v>25</v>
      </c>
      <c r="L5" s="22"/>
      <c r="M5" s="22" t="s">
        <v>26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4.25" x14ac:dyDescent="0.2">
      <c r="A6" s="6">
        <v>5</v>
      </c>
      <c r="B6" s="16" t="s">
        <v>27</v>
      </c>
      <c r="C6" s="22" t="s">
        <v>14</v>
      </c>
      <c r="D6" s="22">
        <f>6+6</f>
        <v>12</v>
      </c>
      <c r="E6" s="22">
        <f>15+1*4</f>
        <v>19</v>
      </c>
      <c r="F6" s="22"/>
      <c r="G6" s="22">
        <f>2+1+5</f>
        <v>8</v>
      </c>
      <c r="H6" s="22">
        <f>1</f>
        <v>1</v>
      </c>
      <c r="I6" s="22"/>
      <c r="J6" s="22">
        <f t="shared" si="0"/>
        <v>40</v>
      </c>
      <c r="K6" s="22" t="s">
        <v>15</v>
      </c>
      <c r="L6" s="22"/>
      <c r="M6" s="22" t="s">
        <v>16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4.25" x14ac:dyDescent="0.2">
      <c r="A7" s="6">
        <v>6</v>
      </c>
      <c r="B7" s="16" t="s">
        <v>28</v>
      </c>
      <c r="C7" s="22" t="s">
        <v>14</v>
      </c>
      <c r="D7" s="22"/>
      <c r="E7" s="22">
        <f>15+0.7*4</f>
        <v>17.8</v>
      </c>
      <c r="F7" s="22"/>
      <c r="G7" s="22">
        <f>1+1+1+2+1+5+2+5+2</f>
        <v>20</v>
      </c>
      <c r="H7" s="22"/>
      <c r="I7" s="22"/>
      <c r="J7" s="22">
        <f t="shared" si="0"/>
        <v>37.799999999999997</v>
      </c>
      <c r="K7" s="22" t="s">
        <v>25</v>
      </c>
      <c r="L7" s="22"/>
      <c r="M7" s="22" t="s">
        <v>16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4.25" x14ac:dyDescent="0.2">
      <c r="A8" s="6">
        <v>7</v>
      </c>
      <c r="B8" s="16" t="s">
        <v>29</v>
      </c>
      <c r="C8" s="22" t="s">
        <v>21</v>
      </c>
      <c r="D8" s="22"/>
      <c r="E8" s="22">
        <f t="shared" ref="E8:E10" si="1">15</f>
        <v>15</v>
      </c>
      <c r="F8" s="22"/>
      <c r="G8" s="24">
        <f>1+3+2+1+1+1+1+1+3+2+5</f>
        <v>21</v>
      </c>
      <c r="H8" s="22"/>
      <c r="I8" s="22"/>
      <c r="J8" s="22">
        <f t="shared" si="0"/>
        <v>36</v>
      </c>
      <c r="K8" s="22" t="s">
        <v>25</v>
      </c>
      <c r="L8" s="22"/>
      <c r="M8" s="22" t="s">
        <v>16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4.25" x14ac:dyDescent="0.2">
      <c r="A9" s="6">
        <v>8</v>
      </c>
      <c r="B9" s="16" t="s">
        <v>30</v>
      </c>
      <c r="C9" s="22" t="s">
        <v>21</v>
      </c>
      <c r="D9" s="22"/>
      <c r="E9" s="22">
        <f t="shared" si="1"/>
        <v>15</v>
      </c>
      <c r="F9" s="22"/>
      <c r="G9" s="22"/>
      <c r="H9" s="22"/>
      <c r="I9" s="22">
        <f t="shared" ref="I9:I10" si="2">5+5+5+5</f>
        <v>20</v>
      </c>
      <c r="J9" s="22">
        <f t="shared" si="0"/>
        <v>35</v>
      </c>
      <c r="K9" s="22" t="s">
        <v>25</v>
      </c>
      <c r="L9" s="22"/>
      <c r="M9" s="22" t="s">
        <v>31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4.25" x14ac:dyDescent="0.2">
      <c r="A10" s="6">
        <v>9</v>
      </c>
      <c r="B10" s="15" t="s">
        <v>32</v>
      </c>
      <c r="C10" s="22" t="s">
        <v>21</v>
      </c>
      <c r="D10" s="22"/>
      <c r="E10" s="22">
        <f t="shared" si="1"/>
        <v>15</v>
      </c>
      <c r="F10" s="22"/>
      <c r="G10" s="22"/>
      <c r="H10" s="22"/>
      <c r="I10" s="22">
        <f t="shared" si="2"/>
        <v>20</v>
      </c>
      <c r="J10" s="22">
        <f t="shared" si="0"/>
        <v>35</v>
      </c>
      <c r="K10" s="22" t="s">
        <v>25</v>
      </c>
      <c r="L10" s="22"/>
      <c r="M10" s="22" t="s">
        <v>31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4.25" x14ac:dyDescent="0.2">
      <c r="A11" s="6">
        <v>10</v>
      </c>
      <c r="B11" s="16" t="s">
        <v>33</v>
      </c>
      <c r="C11" s="22" t="s">
        <v>34</v>
      </c>
      <c r="D11" s="22"/>
      <c r="E11" s="22">
        <f>15+0.7*6</f>
        <v>19.2</v>
      </c>
      <c r="F11" s="22"/>
      <c r="G11" s="22">
        <f>1+2+3+1+3+5</f>
        <v>15</v>
      </c>
      <c r="H11" s="22"/>
      <c r="I11" s="22"/>
      <c r="J11" s="22">
        <f t="shared" si="0"/>
        <v>34.200000000000003</v>
      </c>
      <c r="K11" s="22" t="s">
        <v>25</v>
      </c>
      <c r="L11" s="22"/>
      <c r="M11" s="22" t="s">
        <v>16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4.25" x14ac:dyDescent="0.2">
      <c r="A12" s="6">
        <v>11</v>
      </c>
      <c r="B12" s="16" t="s">
        <v>35</v>
      </c>
      <c r="C12" s="22" t="s">
        <v>21</v>
      </c>
      <c r="D12" s="22"/>
      <c r="E12" s="22">
        <f>15</f>
        <v>15</v>
      </c>
      <c r="F12" s="22"/>
      <c r="G12" s="22">
        <f>1+1+3+5+3+1+2+1</f>
        <v>17</v>
      </c>
      <c r="H12" s="22"/>
      <c r="I12" s="22"/>
      <c r="J12" s="22">
        <f t="shared" si="0"/>
        <v>32</v>
      </c>
      <c r="K12" s="22" t="s">
        <v>15</v>
      </c>
      <c r="L12" s="22"/>
      <c r="M12" s="22" t="s">
        <v>36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4.25" x14ac:dyDescent="0.2">
      <c r="A13" s="6">
        <v>12</v>
      </c>
      <c r="B13" s="16" t="s">
        <v>37</v>
      </c>
      <c r="C13" s="22" t="s">
        <v>38</v>
      </c>
      <c r="D13" s="22"/>
      <c r="E13" s="22"/>
      <c r="F13" s="22"/>
      <c r="G13" s="22">
        <f>2+1+3+1+2+5+3+5+5+5</f>
        <v>32</v>
      </c>
      <c r="H13" s="22"/>
      <c r="I13" s="22"/>
      <c r="J13" s="22">
        <f t="shared" si="0"/>
        <v>32</v>
      </c>
      <c r="K13" s="22" t="s">
        <v>15</v>
      </c>
      <c r="L13" s="22"/>
      <c r="M13" s="22" t="s">
        <v>16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4.25" x14ac:dyDescent="0.2">
      <c r="A14" s="6">
        <v>13</v>
      </c>
      <c r="B14" s="15" t="s">
        <v>39</v>
      </c>
      <c r="C14" s="22" t="s">
        <v>14</v>
      </c>
      <c r="D14" s="22">
        <f t="shared" ref="D14:D15" si="3">8</f>
        <v>8</v>
      </c>
      <c r="E14" s="22">
        <f t="shared" ref="E14:E15" si="4">15+1*4</f>
        <v>19</v>
      </c>
      <c r="F14" s="22"/>
      <c r="G14" s="22">
        <f>1+2+1</f>
        <v>4</v>
      </c>
      <c r="H14" s="22"/>
      <c r="I14" s="22"/>
      <c r="J14" s="22">
        <f t="shared" si="0"/>
        <v>31</v>
      </c>
      <c r="K14" s="22" t="s">
        <v>15</v>
      </c>
      <c r="L14" s="22"/>
      <c r="M14" s="22" t="s">
        <v>16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4.25" x14ac:dyDescent="0.2">
      <c r="A15" s="6">
        <v>14</v>
      </c>
      <c r="B15" s="15" t="s">
        <v>40</v>
      </c>
      <c r="C15" s="22" t="s">
        <v>14</v>
      </c>
      <c r="D15" s="22">
        <f t="shared" si="3"/>
        <v>8</v>
      </c>
      <c r="E15" s="22">
        <f t="shared" si="4"/>
        <v>19</v>
      </c>
      <c r="F15" s="22"/>
      <c r="G15" s="22">
        <f>2+1</f>
        <v>3</v>
      </c>
      <c r="H15" s="22">
        <f>1</f>
        <v>1</v>
      </c>
      <c r="I15" s="22"/>
      <c r="J15" s="22">
        <f t="shared" si="0"/>
        <v>31</v>
      </c>
      <c r="K15" s="22" t="s">
        <v>15</v>
      </c>
      <c r="L15" s="22"/>
      <c r="M15" s="22" t="s">
        <v>41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4.25" x14ac:dyDescent="0.2">
      <c r="A16" s="6">
        <v>15</v>
      </c>
      <c r="B16" s="16" t="s">
        <v>42</v>
      </c>
      <c r="C16" s="22" t="s">
        <v>43</v>
      </c>
      <c r="D16" s="22"/>
      <c r="E16" s="22">
        <f>15+1*2</f>
        <v>17</v>
      </c>
      <c r="F16" s="22"/>
      <c r="G16" s="22">
        <f>1+1+1+1</f>
        <v>4</v>
      </c>
      <c r="H16" s="22">
        <f>10</f>
        <v>10</v>
      </c>
      <c r="I16" s="22"/>
      <c r="J16" s="22">
        <f t="shared" si="0"/>
        <v>31</v>
      </c>
      <c r="K16" s="22" t="s">
        <v>25</v>
      </c>
      <c r="L16" s="22"/>
      <c r="M16" s="22" t="s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4.25" x14ac:dyDescent="0.2">
      <c r="A17" s="6">
        <v>16</v>
      </c>
      <c r="B17" s="15" t="s">
        <v>45</v>
      </c>
      <c r="C17" s="22" t="s">
        <v>21</v>
      </c>
      <c r="D17" s="22"/>
      <c r="E17" s="22">
        <f>15</f>
        <v>15</v>
      </c>
      <c r="F17" s="22"/>
      <c r="G17" s="22"/>
      <c r="H17" s="22"/>
      <c r="I17" s="22">
        <f>5+5+5</f>
        <v>15</v>
      </c>
      <c r="J17" s="22">
        <f t="shared" si="0"/>
        <v>30</v>
      </c>
      <c r="K17" s="22" t="s">
        <v>25</v>
      </c>
      <c r="L17" s="22"/>
      <c r="M17" s="22" t="s">
        <v>31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4.25" x14ac:dyDescent="0.2">
      <c r="A18" s="6">
        <v>17</v>
      </c>
      <c r="B18" s="16" t="s">
        <v>46</v>
      </c>
      <c r="C18" s="22" t="s">
        <v>21</v>
      </c>
      <c r="D18" s="22"/>
      <c r="E18" s="22"/>
      <c r="F18" s="22"/>
      <c r="G18" s="22">
        <f>5</f>
        <v>5</v>
      </c>
      <c r="H18" s="22"/>
      <c r="I18" s="22">
        <f>2+5+5+5+5+3</f>
        <v>25</v>
      </c>
      <c r="J18" s="22">
        <f t="shared" si="0"/>
        <v>30</v>
      </c>
      <c r="K18" s="22" t="s">
        <v>15</v>
      </c>
      <c r="L18" s="22"/>
      <c r="M18" s="22" t="s">
        <v>31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4.25" x14ac:dyDescent="0.2">
      <c r="A19" s="6">
        <v>18</v>
      </c>
      <c r="B19" s="16" t="s">
        <v>47</v>
      </c>
      <c r="C19" s="22" t="s">
        <v>48</v>
      </c>
      <c r="D19" s="22"/>
      <c r="E19" s="22">
        <f>15+0.7*4</f>
        <v>17.8</v>
      </c>
      <c r="F19" s="22"/>
      <c r="G19" s="22">
        <f>1+2+1+1+1+1+1+1+1+2</f>
        <v>12</v>
      </c>
      <c r="H19" s="22"/>
      <c r="I19" s="22"/>
      <c r="J19" s="22">
        <f t="shared" si="0"/>
        <v>29.8</v>
      </c>
      <c r="K19" s="22" t="s">
        <v>15</v>
      </c>
      <c r="L19" s="22"/>
      <c r="M19" s="22" t="s">
        <v>16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4.25" x14ac:dyDescent="0.2">
      <c r="A20" s="6">
        <v>19</v>
      </c>
      <c r="B20" s="16" t="s">
        <v>49</v>
      </c>
      <c r="C20" s="22" t="s">
        <v>14</v>
      </c>
      <c r="D20" s="22"/>
      <c r="E20" s="22"/>
      <c r="F20" s="22"/>
      <c r="G20" s="23">
        <f>3+1+3+1+1+5+5+5+5</f>
        <v>29</v>
      </c>
      <c r="H20" s="22"/>
      <c r="I20" s="22"/>
      <c r="J20" s="22">
        <f t="shared" si="0"/>
        <v>29</v>
      </c>
      <c r="K20" s="22" t="s">
        <v>25</v>
      </c>
      <c r="L20" s="22"/>
      <c r="M20" s="22" t="s">
        <v>16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4.25" x14ac:dyDescent="0.2">
      <c r="A21" s="6">
        <v>20</v>
      </c>
      <c r="B21" s="15" t="s">
        <v>50</v>
      </c>
      <c r="C21" s="22" t="s">
        <v>24</v>
      </c>
      <c r="D21" s="22">
        <f>6+6</f>
        <v>12</v>
      </c>
      <c r="E21" s="22"/>
      <c r="F21" s="22"/>
      <c r="G21" s="22">
        <f>2+1+1+1+1+1+1</f>
        <v>8</v>
      </c>
      <c r="H21" s="22"/>
      <c r="I21" s="22">
        <f>5+3</f>
        <v>8</v>
      </c>
      <c r="J21" s="22">
        <f t="shared" si="0"/>
        <v>28</v>
      </c>
      <c r="K21" s="22" t="s">
        <v>25</v>
      </c>
      <c r="L21" s="22"/>
      <c r="M21" s="22" t="s">
        <v>51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4.25" x14ac:dyDescent="0.2">
      <c r="A22" s="6">
        <v>21</v>
      </c>
      <c r="B22" s="16" t="s">
        <v>52</v>
      </c>
      <c r="C22" s="22" t="s">
        <v>53</v>
      </c>
      <c r="D22" s="22"/>
      <c r="E22" s="22"/>
      <c r="F22" s="22"/>
      <c r="G22" s="22">
        <f>1+1+3+1+5+1+3+3+5+5</f>
        <v>28</v>
      </c>
      <c r="H22" s="22"/>
      <c r="I22" s="22"/>
      <c r="J22" s="22">
        <f t="shared" si="0"/>
        <v>28</v>
      </c>
      <c r="K22" s="22" t="s">
        <v>25</v>
      </c>
      <c r="L22" s="22"/>
      <c r="M22" s="22" t="s">
        <v>16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4.25" x14ac:dyDescent="0.2">
      <c r="A23" s="6">
        <v>22</v>
      </c>
      <c r="B23" s="15" t="s">
        <v>54</v>
      </c>
      <c r="C23" s="22" t="s">
        <v>53</v>
      </c>
      <c r="D23" s="22"/>
      <c r="E23" s="22"/>
      <c r="F23" s="22"/>
      <c r="G23" s="22">
        <f>1</f>
        <v>1</v>
      </c>
      <c r="H23" s="22"/>
      <c r="I23" s="22">
        <f>10+6+6+5</f>
        <v>27</v>
      </c>
      <c r="J23" s="22">
        <f t="shared" si="0"/>
        <v>28</v>
      </c>
      <c r="K23" s="22" t="s">
        <v>15</v>
      </c>
      <c r="L23" s="22"/>
      <c r="M23" s="22" t="s">
        <v>31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4.25" x14ac:dyDescent="0.2">
      <c r="A24" s="6">
        <v>23</v>
      </c>
      <c r="B24" s="16" t="s">
        <v>55</v>
      </c>
      <c r="C24" s="22" t="s">
        <v>21</v>
      </c>
      <c r="D24" s="22">
        <f>6</f>
        <v>6</v>
      </c>
      <c r="E24" s="22"/>
      <c r="F24" s="22"/>
      <c r="G24" s="22">
        <f>1+3+3+3+1+5+5</f>
        <v>21</v>
      </c>
      <c r="H24" s="22"/>
      <c r="I24" s="22"/>
      <c r="J24" s="22">
        <f t="shared" si="0"/>
        <v>27</v>
      </c>
      <c r="K24" s="22" t="s">
        <v>15</v>
      </c>
      <c r="L24" s="22"/>
      <c r="M24" s="22" t="s">
        <v>16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4.25" x14ac:dyDescent="0.2">
      <c r="A25" s="6">
        <v>24</v>
      </c>
      <c r="B25" s="15" t="s">
        <v>56</v>
      </c>
      <c r="C25" s="22" t="s">
        <v>53</v>
      </c>
      <c r="D25" s="22"/>
      <c r="E25" s="22"/>
      <c r="F25" s="22"/>
      <c r="G25" s="22">
        <f>5+1+1+1+1+3+1+1+3+5+5</f>
        <v>27</v>
      </c>
      <c r="H25" s="22"/>
      <c r="I25" s="22"/>
      <c r="J25" s="22">
        <f t="shared" si="0"/>
        <v>27</v>
      </c>
      <c r="K25" s="22" t="s">
        <v>25</v>
      </c>
      <c r="L25" s="22"/>
      <c r="M25" s="22" t="s">
        <v>16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4.25" x14ac:dyDescent="0.2">
      <c r="A26" s="6">
        <v>25</v>
      </c>
      <c r="B26" s="15" t="s">
        <v>57</v>
      </c>
      <c r="C26" s="22" t="s">
        <v>58</v>
      </c>
      <c r="D26" s="22"/>
      <c r="E26" s="22">
        <f>15</f>
        <v>15</v>
      </c>
      <c r="F26" s="22"/>
      <c r="G26" s="22">
        <f>1</f>
        <v>1</v>
      </c>
      <c r="H26" s="22"/>
      <c r="I26" s="22">
        <f>5+5</f>
        <v>10</v>
      </c>
      <c r="J26" s="22">
        <f t="shared" si="0"/>
        <v>26</v>
      </c>
      <c r="K26" s="22" t="s">
        <v>25</v>
      </c>
      <c r="L26" s="22"/>
      <c r="M26" s="22" t="s">
        <v>22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4.25" x14ac:dyDescent="0.2">
      <c r="A27" s="6">
        <v>26</v>
      </c>
      <c r="B27" s="16" t="s">
        <v>59</v>
      </c>
      <c r="C27" s="22" t="s">
        <v>21</v>
      </c>
      <c r="D27" s="22">
        <f>6</f>
        <v>6</v>
      </c>
      <c r="E27" s="22"/>
      <c r="F27" s="22"/>
      <c r="G27" s="22">
        <f>1+1+5+3+5+1+3</f>
        <v>19</v>
      </c>
      <c r="H27" s="22"/>
      <c r="I27" s="22"/>
      <c r="J27" s="22">
        <f t="shared" si="0"/>
        <v>25</v>
      </c>
      <c r="K27" s="22" t="s">
        <v>15</v>
      </c>
      <c r="L27" s="22"/>
      <c r="M27" s="22" t="s">
        <v>16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4.25" x14ac:dyDescent="0.2">
      <c r="A28" s="6">
        <v>27</v>
      </c>
      <c r="B28" s="16" t="s">
        <v>60</v>
      </c>
      <c r="C28" s="22" t="s">
        <v>21</v>
      </c>
      <c r="D28" s="22"/>
      <c r="E28" s="22">
        <f>15</f>
        <v>15</v>
      </c>
      <c r="F28" s="22"/>
      <c r="G28" s="22"/>
      <c r="H28" s="22"/>
      <c r="I28" s="22">
        <f>5+5</f>
        <v>10</v>
      </c>
      <c r="J28" s="22">
        <f t="shared" si="0"/>
        <v>25</v>
      </c>
      <c r="K28" s="22" t="s">
        <v>25</v>
      </c>
      <c r="L28" s="22"/>
      <c r="M28" s="22" t="s">
        <v>22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4.25" x14ac:dyDescent="0.2">
      <c r="A29" s="6">
        <v>28</v>
      </c>
      <c r="B29" s="16" t="s">
        <v>61</v>
      </c>
      <c r="C29" s="22" t="s">
        <v>62</v>
      </c>
      <c r="D29" s="22">
        <f>6</f>
        <v>6</v>
      </c>
      <c r="E29" s="22"/>
      <c r="F29" s="22"/>
      <c r="G29" s="22">
        <f>1+1+1+1+3</f>
        <v>7</v>
      </c>
      <c r="H29" s="22"/>
      <c r="I29" s="22">
        <f>5+5+2</f>
        <v>12</v>
      </c>
      <c r="J29" s="22">
        <f t="shared" si="0"/>
        <v>25</v>
      </c>
      <c r="K29" s="22" t="s">
        <v>25</v>
      </c>
      <c r="L29" s="22"/>
      <c r="M29" s="22" t="s">
        <v>22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4.25" x14ac:dyDescent="0.2">
      <c r="A30" s="6">
        <v>29</v>
      </c>
      <c r="B30" s="16" t="s">
        <v>63</v>
      </c>
      <c r="C30" s="22" t="s">
        <v>64</v>
      </c>
      <c r="D30" s="22"/>
      <c r="E30" s="22"/>
      <c r="F30" s="22"/>
      <c r="G30" s="22">
        <f>2+1+1+2+1+1+1+1+1+1+1+1+3+3+3+1+1</f>
        <v>25</v>
      </c>
      <c r="H30" s="22"/>
      <c r="I30" s="22"/>
      <c r="J30" s="22">
        <f t="shared" si="0"/>
        <v>25</v>
      </c>
      <c r="K30" s="22" t="s">
        <v>25</v>
      </c>
      <c r="L30" s="22"/>
      <c r="M30" s="22" t="s">
        <v>16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4.25" x14ac:dyDescent="0.2">
      <c r="A31" s="6" t="s">
        <v>65</v>
      </c>
      <c r="B31" s="16" t="s">
        <v>66</v>
      </c>
      <c r="C31" s="22" t="s">
        <v>53</v>
      </c>
      <c r="D31" s="22"/>
      <c r="E31" s="22">
        <f t="shared" ref="E31:E32" si="5">15+1*4</f>
        <v>19</v>
      </c>
      <c r="F31" s="22"/>
      <c r="G31" s="22">
        <f>1+1+1+1+1</f>
        <v>5</v>
      </c>
      <c r="H31" s="22"/>
      <c r="I31" s="22"/>
      <c r="J31" s="22">
        <f t="shared" si="0"/>
        <v>24</v>
      </c>
      <c r="K31" s="22" t="s">
        <v>25</v>
      </c>
      <c r="L31" s="22"/>
      <c r="M31" s="22" t="s">
        <v>16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4.25" x14ac:dyDescent="0.2">
      <c r="A32" s="6" t="s">
        <v>65</v>
      </c>
      <c r="B32" s="16" t="s">
        <v>67</v>
      </c>
      <c r="C32" s="22" t="s">
        <v>14</v>
      </c>
      <c r="D32" s="22"/>
      <c r="E32" s="22">
        <f t="shared" si="5"/>
        <v>19</v>
      </c>
      <c r="F32" s="22"/>
      <c r="G32" s="22">
        <f>3+1+1</f>
        <v>5</v>
      </c>
      <c r="H32" s="22"/>
      <c r="I32" s="22"/>
      <c r="J32" s="22">
        <f t="shared" si="0"/>
        <v>24</v>
      </c>
      <c r="K32" s="22" t="s">
        <v>25</v>
      </c>
      <c r="L32" s="22"/>
      <c r="M32" s="22" t="s">
        <v>16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4.25" x14ac:dyDescent="0.2">
      <c r="A33" s="6">
        <v>32</v>
      </c>
      <c r="B33" s="16" t="s">
        <v>68</v>
      </c>
      <c r="C33" s="22" t="s">
        <v>69</v>
      </c>
      <c r="D33" s="22"/>
      <c r="E33" s="22">
        <f>15+1*2</f>
        <v>17</v>
      </c>
      <c r="F33" s="22"/>
      <c r="G33" s="22">
        <f>1+2+1+1</f>
        <v>5</v>
      </c>
      <c r="H33" s="22"/>
      <c r="I33" s="22">
        <f>2</f>
        <v>2</v>
      </c>
      <c r="J33" s="22">
        <f t="shared" si="0"/>
        <v>24</v>
      </c>
      <c r="K33" s="22" t="s">
        <v>25</v>
      </c>
      <c r="L33" s="22"/>
      <c r="M33" s="22" t="s">
        <v>16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4.25" x14ac:dyDescent="0.2">
      <c r="A34" s="6">
        <v>33</v>
      </c>
      <c r="B34" s="16" t="s">
        <v>70</v>
      </c>
      <c r="C34" s="22" t="s">
        <v>71</v>
      </c>
      <c r="D34" s="22"/>
      <c r="E34" s="22"/>
      <c r="F34" s="22">
        <f>4+10+10</f>
        <v>24</v>
      </c>
      <c r="G34" s="22"/>
      <c r="H34" s="22"/>
      <c r="I34" s="22"/>
      <c r="J34" s="22">
        <f t="shared" si="0"/>
        <v>24</v>
      </c>
      <c r="K34" s="22" t="s">
        <v>25</v>
      </c>
      <c r="L34" s="22"/>
      <c r="M34" s="22" t="s">
        <v>26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4.25" x14ac:dyDescent="0.2">
      <c r="A35" s="6">
        <v>34</v>
      </c>
      <c r="B35" s="16" t="s">
        <v>72</v>
      </c>
      <c r="C35" s="22" t="s">
        <v>73</v>
      </c>
      <c r="D35" s="22"/>
      <c r="E35" s="22"/>
      <c r="F35" s="22"/>
      <c r="G35" s="22">
        <f>1+1+5+3+5+2+1+1+1+1+1+1+1</f>
        <v>24</v>
      </c>
      <c r="H35" s="22"/>
      <c r="I35" s="22"/>
      <c r="J35" s="22">
        <f t="shared" si="0"/>
        <v>24</v>
      </c>
      <c r="K35" s="22" t="s">
        <v>25</v>
      </c>
      <c r="L35" s="22"/>
      <c r="M35" s="22" t="s">
        <v>16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4.25" x14ac:dyDescent="0.2">
      <c r="A36" s="6">
        <v>35</v>
      </c>
      <c r="B36" s="16" t="s">
        <v>74</v>
      </c>
      <c r="C36" s="22" t="s">
        <v>48</v>
      </c>
      <c r="D36" s="22"/>
      <c r="E36" s="22"/>
      <c r="F36" s="22"/>
      <c r="G36" s="22">
        <f>1+2+1+1+1+1+1+1+3+4+4+1+1</f>
        <v>22</v>
      </c>
      <c r="H36" s="22">
        <f>1+1</f>
        <v>2</v>
      </c>
      <c r="I36" s="22"/>
      <c r="J36" s="22">
        <f t="shared" si="0"/>
        <v>24</v>
      </c>
      <c r="K36" s="22" t="s">
        <v>25</v>
      </c>
      <c r="L36" s="22"/>
      <c r="M36" s="22" t="s">
        <v>16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4.25" x14ac:dyDescent="0.2">
      <c r="A37" s="6">
        <v>36</v>
      </c>
      <c r="B37" s="16" t="s">
        <v>75</v>
      </c>
      <c r="C37" s="22" t="s">
        <v>21</v>
      </c>
      <c r="D37" s="22"/>
      <c r="E37" s="22"/>
      <c r="F37" s="22"/>
      <c r="G37" s="22">
        <f>1+1+5+2+5+1+1+1+1+1+2</f>
        <v>21</v>
      </c>
      <c r="H37" s="22"/>
      <c r="I37" s="22">
        <f>2+1</f>
        <v>3</v>
      </c>
      <c r="J37" s="22">
        <f t="shared" si="0"/>
        <v>24</v>
      </c>
      <c r="K37" s="22" t="s">
        <v>25</v>
      </c>
      <c r="L37" s="22"/>
      <c r="M37" s="22" t="s">
        <v>16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4.25" x14ac:dyDescent="0.2">
      <c r="A38" s="6">
        <v>37</v>
      </c>
      <c r="B38" s="16" t="s">
        <v>76</v>
      </c>
      <c r="C38" s="22" t="s">
        <v>21</v>
      </c>
      <c r="D38" s="22"/>
      <c r="E38" s="22">
        <f>15+6*0.7</f>
        <v>19.2</v>
      </c>
      <c r="F38" s="22"/>
      <c r="G38" s="22">
        <f>1+3</f>
        <v>4</v>
      </c>
      <c r="H38" s="22"/>
      <c r="I38" s="22"/>
      <c r="J38" s="22">
        <f t="shared" si="0"/>
        <v>23.2</v>
      </c>
      <c r="K38" s="22" t="s">
        <v>25</v>
      </c>
      <c r="L38" s="22"/>
      <c r="M38" s="22" t="s">
        <v>77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4.25" x14ac:dyDescent="0.2">
      <c r="A39" s="6">
        <v>38</v>
      </c>
      <c r="B39" s="16" t="s">
        <v>78</v>
      </c>
      <c r="C39" s="22" t="s">
        <v>38</v>
      </c>
      <c r="D39" s="22">
        <f>8</f>
        <v>8</v>
      </c>
      <c r="E39" s="22"/>
      <c r="F39" s="22"/>
      <c r="G39" s="22">
        <f>1+1+1+1+5+3+1+2</f>
        <v>15</v>
      </c>
      <c r="H39" s="22"/>
      <c r="I39" s="22"/>
      <c r="J39" s="22">
        <f t="shared" si="0"/>
        <v>23</v>
      </c>
      <c r="K39" s="22" t="s">
        <v>25</v>
      </c>
      <c r="L39" s="25" t="s">
        <v>79</v>
      </c>
      <c r="M39" s="22" t="s">
        <v>16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4.25" x14ac:dyDescent="0.2">
      <c r="A40" s="6">
        <v>39</v>
      </c>
      <c r="B40" s="16" t="s">
        <v>80</v>
      </c>
      <c r="C40" s="22" t="s">
        <v>24</v>
      </c>
      <c r="D40" s="22">
        <f>4</f>
        <v>4</v>
      </c>
      <c r="E40" s="22"/>
      <c r="F40" s="22">
        <f>4</f>
        <v>4</v>
      </c>
      <c r="G40" s="22">
        <f>3+1+1+2+1+1+1+1+1+1+1+1</f>
        <v>15</v>
      </c>
      <c r="H40" s="22"/>
      <c r="I40" s="22"/>
      <c r="J40" s="22">
        <f t="shared" si="0"/>
        <v>23</v>
      </c>
      <c r="K40" s="22" t="s">
        <v>25</v>
      </c>
      <c r="L40" s="22"/>
      <c r="M40" s="22" t="s">
        <v>16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4.25" x14ac:dyDescent="0.2">
      <c r="A41" s="20">
        <v>40</v>
      </c>
      <c r="B41" s="21" t="s">
        <v>81</v>
      </c>
      <c r="C41" s="26" t="s">
        <v>14</v>
      </c>
      <c r="D41" s="26"/>
      <c r="E41" s="26">
        <f>15+1*4</f>
        <v>19</v>
      </c>
      <c r="F41" s="26"/>
      <c r="G41" s="26">
        <f>1+1+1+1</f>
        <v>4</v>
      </c>
      <c r="H41" s="26"/>
      <c r="I41" s="26"/>
      <c r="J41" s="26">
        <f t="shared" si="0"/>
        <v>23</v>
      </c>
      <c r="K41" s="26" t="s">
        <v>25</v>
      </c>
      <c r="L41" s="26"/>
      <c r="M41" s="26" t="s">
        <v>16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3" spans="1:24" ht="15" x14ac:dyDescent="0.25">
      <c r="A43" s="7"/>
      <c r="B43" s="1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" x14ac:dyDescent="0.25">
      <c r="A44" s="7"/>
      <c r="B44" s="1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" x14ac:dyDescent="0.25">
      <c r="A45" s="7"/>
      <c r="B45" s="1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" x14ac:dyDescent="0.25">
      <c r="A46" s="7"/>
      <c r="B46" s="1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" x14ac:dyDescent="0.25">
      <c r="A47" s="7"/>
      <c r="B47" s="1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" x14ac:dyDescent="0.25">
      <c r="A48" s="7"/>
      <c r="B48" s="1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" x14ac:dyDescent="0.25">
      <c r="A49" s="7"/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" x14ac:dyDescent="0.25">
      <c r="A50" s="7"/>
      <c r="B50" s="1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" x14ac:dyDescent="0.25">
      <c r="A51" s="7"/>
      <c r="B51" s="1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" x14ac:dyDescent="0.25">
      <c r="A52" s="7"/>
      <c r="B52" s="1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" x14ac:dyDescent="0.25">
      <c r="A53" s="7"/>
      <c r="B53" s="1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" x14ac:dyDescent="0.25">
      <c r="A54" s="7"/>
      <c r="B54" s="1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" x14ac:dyDescent="0.25">
      <c r="A55" s="7"/>
      <c r="B55" s="1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" x14ac:dyDescent="0.25">
      <c r="A56" s="7"/>
      <c r="B56" s="1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" x14ac:dyDescent="0.25">
      <c r="A57" s="7"/>
      <c r="B57" s="1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" x14ac:dyDescent="0.25">
      <c r="A58" s="7"/>
      <c r="B58" s="1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5" x14ac:dyDescent="0.25">
      <c r="A59" s="7"/>
      <c r="B59" s="1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5" x14ac:dyDescent="0.25">
      <c r="A60" s="7"/>
      <c r="B60" s="1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" x14ac:dyDescent="0.25">
      <c r="A61" s="7"/>
      <c r="B61" s="1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" x14ac:dyDescent="0.25">
      <c r="A62" s="7"/>
      <c r="B62" s="1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" x14ac:dyDescent="0.25">
      <c r="A63" s="7"/>
      <c r="B63" s="1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" x14ac:dyDescent="0.25">
      <c r="A64" s="7"/>
      <c r="B64" s="1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" x14ac:dyDescent="0.25">
      <c r="A65" s="7"/>
      <c r="B65" s="1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" x14ac:dyDescent="0.25">
      <c r="A66" s="7"/>
      <c r="B66" s="1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" x14ac:dyDescent="0.25">
      <c r="A67" s="7"/>
      <c r="B67" s="1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" x14ac:dyDescent="0.25">
      <c r="A68" s="7"/>
      <c r="B68" s="1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" x14ac:dyDescent="0.25">
      <c r="A69" s="7"/>
      <c r="B69" s="1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5" x14ac:dyDescent="0.25">
      <c r="A70" s="7"/>
      <c r="B70" s="1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" x14ac:dyDescent="0.25">
      <c r="A71" s="7"/>
      <c r="B71" s="1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" x14ac:dyDescent="0.25">
      <c r="A72" s="7"/>
      <c r="B72" s="1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" x14ac:dyDescent="0.25">
      <c r="A73" s="7"/>
      <c r="B73" s="1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" x14ac:dyDescent="0.25">
      <c r="A74" s="7"/>
      <c r="B74" s="1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" x14ac:dyDescent="0.25">
      <c r="A75" s="7"/>
      <c r="B75" s="1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" x14ac:dyDescent="0.25">
      <c r="A76" s="7"/>
      <c r="B76" s="1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" x14ac:dyDescent="0.25">
      <c r="A77" s="7"/>
      <c r="B77" s="1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" x14ac:dyDescent="0.25">
      <c r="A78" s="7"/>
      <c r="B78" s="1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" x14ac:dyDescent="0.25">
      <c r="A79" s="7"/>
      <c r="B79" s="1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" x14ac:dyDescent="0.25">
      <c r="A80" s="7"/>
      <c r="B80" s="1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" x14ac:dyDescent="0.25">
      <c r="A81" s="7"/>
      <c r="B81" s="1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" x14ac:dyDescent="0.25">
      <c r="A82" s="7"/>
      <c r="B82" s="1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" x14ac:dyDescent="0.25">
      <c r="A83" s="7"/>
      <c r="B83" s="1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5" x14ac:dyDescent="0.25">
      <c r="A84" s="7"/>
      <c r="B84" s="1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" x14ac:dyDescent="0.25">
      <c r="A85" s="7"/>
      <c r="B85" s="1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5" x14ac:dyDescent="0.25">
      <c r="A86" s="7"/>
      <c r="B86" s="1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" x14ac:dyDescent="0.25">
      <c r="A87" s="7"/>
      <c r="B87" s="1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" x14ac:dyDescent="0.25">
      <c r="A88" s="7"/>
      <c r="B88" s="1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" x14ac:dyDescent="0.25">
      <c r="A89" s="7"/>
      <c r="B89" s="1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5" x14ac:dyDescent="0.25">
      <c r="A90" s="7"/>
      <c r="B90" s="17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" x14ac:dyDescent="0.25">
      <c r="A91" s="7"/>
      <c r="B91" s="1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" x14ac:dyDescent="0.25">
      <c r="A92" s="7"/>
      <c r="B92" s="1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" x14ac:dyDescent="0.25">
      <c r="A93" s="7"/>
      <c r="B93" s="1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" x14ac:dyDescent="0.25">
      <c r="A94" s="7"/>
      <c r="B94" s="1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" x14ac:dyDescent="0.25">
      <c r="A95" s="7"/>
      <c r="B95" s="1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" x14ac:dyDescent="0.25">
      <c r="A96" s="7"/>
      <c r="B96" s="1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5" x14ac:dyDescent="0.25">
      <c r="A97" s="7"/>
      <c r="B97" s="1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" x14ac:dyDescent="0.25">
      <c r="A98" s="7"/>
      <c r="B98" s="1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" x14ac:dyDescent="0.25">
      <c r="A99" s="7"/>
      <c r="B99" s="1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" x14ac:dyDescent="0.25">
      <c r="A100" s="7"/>
      <c r="B100" s="1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" x14ac:dyDescent="0.25">
      <c r="A101" s="7"/>
      <c r="B101" s="1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" x14ac:dyDescent="0.25">
      <c r="A102" s="7"/>
      <c r="B102" s="1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" x14ac:dyDescent="0.25">
      <c r="A103" s="7"/>
      <c r="B103" s="1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" x14ac:dyDescent="0.25">
      <c r="A104" s="7"/>
      <c r="B104" s="1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" x14ac:dyDescent="0.25">
      <c r="A105" s="7"/>
      <c r="B105" s="1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" x14ac:dyDescent="0.25">
      <c r="A106" s="7"/>
      <c r="B106" s="1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" x14ac:dyDescent="0.25">
      <c r="A107" s="7"/>
      <c r="B107" s="1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" x14ac:dyDescent="0.25">
      <c r="A108" s="7"/>
      <c r="B108" s="1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" x14ac:dyDescent="0.25">
      <c r="A109" s="7"/>
      <c r="B109" s="1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" x14ac:dyDescent="0.25">
      <c r="A110" s="7"/>
      <c r="B110" s="1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" x14ac:dyDescent="0.25">
      <c r="A111" s="7"/>
      <c r="B111" s="1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5" x14ac:dyDescent="0.25">
      <c r="A112" s="7"/>
      <c r="B112" s="1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" x14ac:dyDescent="0.25">
      <c r="A113" s="7"/>
      <c r="B113" s="1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" x14ac:dyDescent="0.25">
      <c r="A114" s="7"/>
      <c r="B114" s="1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" x14ac:dyDescent="0.25">
      <c r="A115" s="7"/>
      <c r="B115" s="1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" x14ac:dyDescent="0.25">
      <c r="A116" s="7"/>
      <c r="B116" s="17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" x14ac:dyDescent="0.25">
      <c r="A117" s="7"/>
      <c r="B117" s="1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" x14ac:dyDescent="0.25">
      <c r="A118" s="7"/>
      <c r="B118" s="1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" x14ac:dyDescent="0.25">
      <c r="A119" s="7"/>
      <c r="B119" s="1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" x14ac:dyDescent="0.25">
      <c r="A120" s="7"/>
      <c r="B120" s="1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" x14ac:dyDescent="0.25">
      <c r="A121" s="7"/>
      <c r="B121" s="1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" x14ac:dyDescent="0.25">
      <c r="A122" s="7"/>
      <c r="B122" s="1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" x14ac:dyDescent="0.25">
      <c r="A123" s="7"/>
      <c r="B123" s="1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" x14ac:dyDescent="0.25">
      <c r="A124" s="7"/>
      <c r="B124" s="1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" x14ac:dyDescent="0.25">
      <c r="A125" s="7"/>
      <c r="B125" s="1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" x14ac:dyDescent="0.25">
      <c r="A126" s="7"/>
      <c r="B126" s="1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" x14ac:dyDescent="0.25">
      <c r="A127" s="7"/>
      <c r="B127" s="1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4.25" x14ac:dyDescent="0.2">
      <c r="A128" s="7"/>
      <c r="B128" s="1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4.25" x14ac:dyDescent="0.2">
      <c r="A129" s="7"/>
      <c r="B129" s="1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4.25" x14ac:dyDescent="0.2">
      <c r="A130" s="7"/>
      <c r="B130" s="1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4.25" x14ac:dyDescent="0.2">
      <c r="A131" s="7"/>
      <c r="B131" s="1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4.25" x14ac:dyDescent="0.2">
      <c r="A132" s="7"/>
      <c r="B132" s="1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4.25" x14ac:dyDescent="0.2">
      <c r="A133" s="7"/>
      <c r="B133" s="1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4.25" x14ac:dyDescent="0.2">
      <c r="A134" s="7"/>
      <c r="B134" s="1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4.25" x14ac:dyDescent="0.2">
      <c r="A135" s="7"/>
      <c r="B135" s="1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4.25" x14ac:dyDescent="0.2">
      <c r="A136" s="7"/>
      <c r="B136" s="1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4.25" x14ac:dyDescent="0.2">
      <c r="A137" s="7"/>
      <c r="B137" s="1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4.25" x14ac:dyDescent="0.2">
      <c r="A138" s="7"/>
      <c r="B138" s="1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4.25" x14ac:dyDescent="0.2">
      <c r="A139" s="7"/>
      <c r="B139" s="1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4.25" x14ac:dyDescent="0.2">
      <c r="A140" s="7"/>
      <c r="B140" s="1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4.25" x14ac:dyDescent="0.2">
      <c r="A141" s="7"/>
      <c r="B141" s="1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4.25" x14ac:dyDescent="0.2">
      <c r="A142" s="7"/>
      <c r="B142" s="1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4.25" x14ac:dyDescent="0.2">
      <c r="A143" s="7"/>
      <c r="B143" s="1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4.25" x14ac:dyDescent="0.2">
      <c r="A144" s="7"/>
      <c r="B144" s="1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4.25" x14ac:dyDescent="0.2">
      <c r="A145" s="7"/>
      <c r="B145" s="1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4.25" x14ac:dyDescent="0.2">
      <c r="A146" s="7"/>
      <c r="B146" s="1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4.25" x14ac:dyDescent="0.2">
      <c r="A147" s="7"/>
      <c r="B147" s="1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4.25" x14ac:dyDescent="0.2">
      <c r="A148" s="7"/>
      <c r="B148" s="1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4.25" x14ac:dyDescent="0.2">
      <c r="A149" s="7"/>
      <c r="B149" s="1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4.25" x14ac:dyDescent="0.2">
      <c r="A150" s="7"/>
      <c r="B150" s="1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4.25" x14ac:dyDescent="0.2">
      <c r="A151" s="7"/>
      <c r="B151" s="1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4.25" x14ac:dyDescent="0.2">
      <c r="A152" s="7"/>
      <c r="B152" s="1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4.25" x14ac:dyDescent="0.2">
      <c r="A153" s="7"/>
      <c r="B153" s="1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4.25" x14ac:dyDescent="0.2">
      <c r="A154" s="7"/>
      <c r="B154" s="1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4.25" x14ac:dyDescent="0.2">
      <c r="A155" s="7"/>
      <c r="B155" s="1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4.25" x14ac:dyDescent="0.2">
      <c r="A156" s="7"/>
      <c r="B156" s="1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4.25" x14ac:dyDescent="0.2">
      <c r="A157" s="7"/>
      <c r="B157" s="1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4.25" x14ac:dyDescent="0.2">
      <c r="A158" s="7"/>
      <c r="B158" s="1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4.25" x14ac:dyDescent="0.2">
      <c r="A159" s="7"/>
      <c r="B159" s="1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4.25" x14ac:dyDescent="0.2">
      <c r="A160" s="7"/>
      <c r="B160" s="1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4.25" x14ac:dyDescent="0.2">
      <c r="A161" s="7"/>
      <c r="B161" s="1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4.25" x14ac:dyDescent="0.2">
      <c r="A162" s="7"/>
      <c r="B162" s="1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4.25" x14ac:dyDescent="0.2">
      <c r="A163" s="7"/>
      <c r="B163" s="1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4.25" x14ac:dyDescent="0.2">
      <c r="A164" s="7"/>
      <c r="B164" s="1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4.25" x14ac:dyDescent="0.2">
      <c r="A165" s="7"/>
      <c r="B165" s="1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4.25" x14ac:dyDescent="0.2">
      <c r="A166" s="7"/>
      <c r="B166" s="1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4.25" x14ac:dyDescent="0.2">
      <c r="A167" s="7"/>
      <c r="B167" s="1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4.25" x14ac:dyDescent="0.2">
      <c r="A168" s="7"/>
      <c r="B168" s="1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4.25" x14ac:dyDescent="0.2">
      <c r="A169" s="7"/>
      <c r="B169" s="1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4.25" x14ac:dyDescent="0.2">
      <c r="A170" s="7"/>
      <c r="B170" s="1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4.25" x14ac:dyDescent="0.2">
      <c r="A171" s="7"/>
      <c r="B171" s="1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4.25" x14ac:dyDescent="0.2">
      <c r="A172" s="7"/>
      <c r="B172" s="1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4.25" x14ac:dyDescent="0.2">
      <c r="A173" s="7"/>
      <c r="B173" s="1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4.25" x14ac:dyDescent="0.2">
      <c r="A174" s="7"/>
      <c r="B174" s="1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4.25" x14ac:dyDescent="0.2">
      <c r="A175" s="7"/>
      <c r="B175" s="1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4.25" x14ac:dyDescent="0.2">
      <c r="A176" s="7"/>
      <c r="B176" s="1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4.25" x14ac:dyDescent="0.2">
      <c r="A177" s="7"/>
      <c r="B177" s="1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4.25" x14ac:dyDescent="0.2">
      <c r="A178" s="7"/>
      <c r="B178" s="1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4.25" x14ac:dyDescent="0.2">
      <c r="A179" s="7"/>
      <c r="B179" s="1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4.25" x14ac:dyDescent="0.2">
      <c r="A180" s="7"/>
      <c r="B180" s="1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4.25" x14ac:dyDescent="0.2">
      <c r="A181" s="7"/>
      <c r="B181" s="1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4.25" x14ac:dyDescent="0.2">
      <c r="A182" s="7"/>
      <c r="B182" s="1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4.25" x14ac:dyDescent="0.2">
      <c r="A183" s="7"/>
      <c r="B183" s="1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4.25" x14ac:dyDescent="0.2">
      <c r="A184" s="7"/>
      <c r="B184" s="1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4.25" x14ac:dyDescent="0.2">
      <c r="A185" s="7"/>
      <c r="B185" s="1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4.25" x14ac:dyDescent="0.2">
      <c r="A186" s="7"/>
      <c r="B186" s="1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4.25" x14ac:dyDescent="0.2">
      <c r="A187" s="7"/>
      <c r="B187" s="1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4.25" x14ac:dyDescent="0.2">
      <c r="A188" s="7"/>
      <c r="B188" s="1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4.25" x14ac:dyDescent="0.2">
      <c r="A189" s="7"/>
      <c r="B189" s="1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4.25" x14ac:dyDescent="0.2">
      <c r="A190" s="7"/>
      <c r="B190" s="1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4.25" x14ac:dyDescent="0.2">
      <c r="A191" s="7"/>
      <c r="B191" s="1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4.25" x14ac:dyDescent="0.2">
      <c r="A192" s="7"/>
      <c r="B192" s="1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4.25" x14ac:dyDescent="0.2">
      <c r="A193" s="7"/>
      <c r="B193" s="1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4.25" x14ac:dyDescent="0.2">
      <c r="A194" s="7"/>
      <c r="B194" s="1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4.25" x14ac:dyDescent="0.2">
      <c r="A195" s="7"/>
      <c r="B195" s="1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4.25" x14ac:dyDescent="0.2">
      <c r="A196" s="7"/>
      <c r="B196" s="1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4.25" x14ac:dyDescent="0.2">
      <c r="A197" s="7"/>
      <c r="B197" s="1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4.25" x14ac:dyDescent="0.2">
      <c r="A198" s="7"/>
      <c r="B198" s="1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4.25" x14ac:dyDescent="0.2">
      <c r="A199" s="7"/>
      <c r="B199" s="1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4.25" x14ac:dyDescent="0.2">
      <c r="A200" s="7"/>
      <c r="B200" s="1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4.25" x14ac:dyDescent="0.2">
      <c r="A201" s="7"/>
      <c r="B201" s="1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4.25" x14ac:dyDescent="0.2">
      <c r="A202" s="7"/>
      <c r="B202" s="1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4.25" x14ac:dyDescent="0.2">
      <c r="A203" s="7"/>
      <c r="B203" s="1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4.25" x14ac:dyDescent="0.2">
      <c r="A204" s="7"/>
      <c r="B204" s="1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4.25" x14ac:dyDescent="0.2">
      <c r="A205" s="7"/>
      <c r="B205" s="1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4.25" x14ac:dyDescent="0.2">
      <c r="A206" s="7"/>
      <c r="B206" s="1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4.25" x14ac:dyDescent="0.2">
      <c r="A207" s="7"/>
      <c r="B207" s="1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4.25" x14ac:dyDescent="0.2">
      <c r="A208" s="7"/>
      <c r="B208" s="1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4.25" x14ac:dyDescent="0.2">
      <c r="A209" s="7"/>
      <c r="B209" s="1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4.25" x14ac:dyDescent="0.2">
      <c r="A210" s="7"/>
      <c r="B210" s="1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4.25" x14ac:dyDescent="0.2">
      <c r="A211" s="7"/>
      <c r="B211" s="1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4.25" x14ac:dyDescent="0.2">
      <c r="A212" s="7"/>
      <c r="B212" s="1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4.25" x14ac:dyDescent="0.2">
      <c r="A213" s="7"/>
      <c r="B213" s="1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4.25" x14ac:dyDescent="0.2">
      <c r="A214" s="7"/>
      <c r="B214" s="1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4.25" x14ac:dyDescent="0.2">
      <c r="A215" s="7"/>
      <c r="B215" s="1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4.25" x14ac:dyDescent="0.2">
      <c r="A216" s="7"/>
      <c r="B216" s="1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4.25" x14ac:dyDescent="0.2">
      <c r="A217" s="7"/>
      <c r="B217" s="1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4.25" x14ac:dyDescent="0.2">
      <c r="A218" s="7"/>
      <c r="B218" s="1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4.25" x14ac:dyDescent="0.2">
      <c r="A219" s="7"/>
      <c r="B219" s="1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4.25" x14ac:dyDescent="0.2">
      <c r="A220" s="7"/>
      <c r="B220" s="1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4.25" x14ac:dyDescent="0.2">
      <c r="A221" s="7"/>
      <c r="B221" s="1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4.25" x14ac:dyDescent="0.2">
      <c r="A222" s="7"/>
      <c r="B222" s="1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4.25" x14ac:dyDescent="0.2">
      <c r="A223" s="7"/>
      <c r="B223" s="1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4.25" x14ac:dyDescent="0.2">
      <c r="A224" s="7"/>
      <c r="B224" s="1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4.25" x14ac:dyDescent="0.2">
      <c r="A225" s="7"/>
      <c r="B225" s="1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4.25" x14ac:dyDescent="0.2">
      <c r="A226" s="7"/>
      <c r="B226" s="1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4.25" x14ac:dyDescent="0.2">
      <c r="A227" s="7"/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4.25" x14ac:dyDescent="0.2">
      <c r="A228" s="7"/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4.25" x14ac:dyDescent="0.2">
      <c r="A229" s="7"/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4.25" x14ac:dyDescent="0.2">
      <c r="A230" s="7"/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4.25" x14ac:dyDescent="0.2">
      <c r="A231" s="7"/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4.25" x14ac:dyDescent="0.2">
      <c r="A232" s="7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4.25" x14ac:dyDescent="0.2">
      <c r="A233" s="7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4.25" x14ac:dyDescent="0.2">
      <c r="A234" s="7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4.25" x14ac:dyDescent="0.2">
      <c r="A235" s="7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4.25" x14ac:dyDescent="0.2">
      <c r="A236" s="7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4.25" x14ac:dyDescent="0.2">
      <c r="A237" s="7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4.25" x14ac:dyDescent="0.2">
      <c r="A238" s="7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4.25" x14ac:dyDescent="0.2">
      <c r="A239" s="7"/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4.25" x14ac:dyDescent="0.2">
      <c r="A240" s="7"/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4.25" x14ac:dyDescent="0.2">
      <c r="A241" s="7"/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4.25" x14ac:dyDescent="0.2">
      <c r="A242" s="7"/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4.25" x14ac:dyDescent="0.2">
      <c r="A243" s="7"/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4.25" x14ac:dyDescent="0.2">
      <c r="A244" s="7"/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4.25" x14ac:dyDescent="0.2">
      <c r="A245" s="7"/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4.25" x14ac:dyDescent="0.2">
      <c r="A246" s="7"/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4.25" x14ac:dyDescent="0.2">
      <c r="A247" s="7"/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4.25" x14ac:dyDescent="0.2">
      <c r="A248" s="7"/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4.25" x14ac:dyDescent="0.2">
      <c r="A249" s="7"/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4.25" x14ac:dyDescent="0.2">
      <c r="A250" s="7"/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4.25" x14ac:dyDescent="0.2">
      <c r="A251" s="7"/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4.25" x14ac:dyDescent="0.2">
      <c r="A252" s="7"/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4.25" x14ac:dyDescent="0.2">
      <c r="A253" s="7"/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4.25" x14ac:dyDescent="0.2">
      <c r="A254" s="7"/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4.25" x14ac:dyDescent="0.2">
      <c r="A255" s="7"/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4.25" x14ac:dyDescent="0.2">
      <c r="A256" s="7"/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4.25" x14ac:dyDescent="0.2">
      <c r="A257" s="7"/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4.25" x14ac:dyDescent="0.2">
      <c r="A258" s="7"/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4.25" x14ac:dyDescent="0.2">
      <c r="A259" s="7"/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4.25" x14ac:dyDescent="0.2">
      <c r="A260" s="7"/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4.25" x14ac:dyDescent="0.2">
      <c r="A261" s="7"/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4.25" x14ac:dyDescent="0.2">
      <c r="A262" s="7"/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4.25" x14ac:dyDescent="0.2">
      <c r="A263" s="7"/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4.25" x14ac:dyDescent="0.2">
      <c r="A264" s="7"/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4.25" x14ac:dyDescent="0.2">
      <c r="A265" s="7"/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4.25" x14ac:dyDescent="0.2">
      <c r="A266" s="7"/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4.25" x14ac:dyDescent="0.2">
      <c r="A267" s="7"/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4.25" x14ac:dyDescent="0.2">
      <c r="A268" s="7"/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4.25" x14ac:dyDescent="0.2">
      <c r="A269" s="7"/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4.25" x14ac:dyDescent="0.2">
      <c r="A270" s="7"/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4.25" x14ac:dyDescent="0.2">
      <c r="A271" s="7"/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4.25" x14ac:dyDescent="0.2">
      <c r="A272" s="7"/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4.25" x14ac:dyDescent="0.2">
      <c r="A273" s="7"/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4.25" x14ac:dyDescent="0.2">
      <c r="A274" s="7"/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4.25" x14ac:dyDescent="0.2">
      <c r="A275" s="7"/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4.25" x14ac:dyDescent="0.2">
      <c r="A276" s="7"/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4.25" x14ac:dyDescent="0.2">
      <c r="A277" s="7"/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4.25" x14ac:dyDescent="0.2">
      <c r="A278" s="7"/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4.25" x14ac:dyDescent="0.2">
      <c r="A279" s="7"/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4.25" x14ac:dyDescent="0.2">
      <c r="A280" s="7"/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4.25" x14ac:dyDescent="0.2">
      <c r="A281" s="7"/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4.25" x14ac:dyDescent="0.2">
      <c r="A282" s="7"/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4.25" x14ac:dyDescent="0.2">
      <c r="A283" s="7"/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4.25" x14ac:dyDescent="0.2">
      <c r="A284" s="7"/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4.25" x14ac:dyDescent="0.2">
      <c r="A285" s="7"/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4.25" x14ac:dyDescent="0.2">
      <c r="A286" s="7"/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4.25" x14ac:dyDescent="0.2">
      <c r="A287" s="7"/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4.25" x14ac:dyDescent="0.2">
      <c r="A288" s="7"/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4.25" x14ac:dyDescent="0.2">
      <c r="A289" s="7"/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4.25" x14ac:dyDescent="0.2">
      <c r="A290" s="7"/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4.25" x14ac:dyDescent="0.2">
      <c r="A291" s="7"/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4.25" x14ac:dyDescent="0.2">
      <c r="A292" s="7"/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4.25" x14ac:dyDescent="0.2">
      <c r="A293" s="7"/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4.25" x14ac:dyDescent="0.2">
      <c r="A294" s="7"/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4.25" x14ac:dyDescent="0.2">
      <c r="A295" s="7"/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4.25" x14ac:dyDescent="0.2">
      <c r="A296" s="7"/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4.25" x14ac:dyDescent="0.2">
      <c r="A297" s="7"/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4.25" x14ac:dyDescent="0.2">
      <c r="A298" s="7"/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4.25" x14ac:dyDescent="0.2">
      <c r="A299" s="7"/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4.25" x14ac:dyDescent="0.2">
      <c r="A300" s="7"/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4.25" x14ac:dyDescent="0.2">
      <c r="A301" s="7"/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4.25" x14ac:dyDescent="0.2">
      <c r="A302" s="7"/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4.25" x14ac:dyDescent="0.2">
      <c r="A303" s="7"/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4.25" x14ac:dyDescent="0.2">
      <c r="A304" s="7"/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4.25" x14ac:dyDescent="0.2">
      <c r="A305" s="7"/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4.25" x14ac:dyDescent="0.2">
      <c r="A306" s="7"/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4.25" x14ac:dyDescent="0.2">
      <c r="A307" s="7"/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4.25" x14ac:dyDescent="0.2">
      <c r="A308" s="7"/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4.25" x14ac:dyDescent="0.2">
      <c r="A309" s="7"/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4.25" x14ac:dyDescent="0.2">
      <c r="A310" s="7"/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4.25" x14ac:dyDescent="0.2">
      <c r="A311" s="7"/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4.25" x14ac:dyDescent="0.2">
      <c r="A312" s="7"/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4.25" x14ac:dyDescent="0.2">
      <c r="A313" s="7"/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4.25" x14ac:dyDescent="0.2">
      <c r="A314" s="7"/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4.25" x14ac:dyDescent="0.2">
      <c r="A315" s="7"/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4.25" x14ac:dyDescent="0.2">
      <c r="A316" s="7"/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4.25" x14ac:dyDescent="0.2">
      <c r="A317" s="7"/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4.25" x14ac:dyDescent="0.2">
      <c r="A318" s="7"/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4.25" x14ac:dyDescent="0.2">
      <c r="A319" s="7"/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4.25" x14ac:dyDescent="0.2">
      <c r="A320" s="7"/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4.25" x14ac:dyDescent="0.2">
      <c r="A321" s="7"/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4.25" x14ac:dyDescent="0.2">
      <c r="A322" s="7"/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4.25" x14ac:dyDescent="0.2">
      <c r="A323" s="7"/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4.25" x14ac:dyDescent="0.2">
      <c r="A324" s="7"/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4.25" x14ac:dyDescent="0.2">
      <c r="A325" s="7"/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4.25" x14ac:dyDescent="0.2">
      <c r="A326" s="7"/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4.25" x14ac:dyDescent="0.2">
      <c r="A327" s="7"/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4.25" x14ac:dyDescent="0.2">
      <c r="A328" s="7"/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4.25" x14ac:dyDescent="0.2">
      <c r="A329" s="7"/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4.25" x14ac:dyDescent="0.2">
      <c r="A330" s="7"/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4.25" x14ac:dyDescent="0.2">
      <c r="A331" s="7"/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4.25" x14ac:dyDescent="0.2">
      <c r="A332" s="7"/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4.25" x14ac:dyDescent="0.2">
      <c r="A333" s="7"/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4.25" x14ac:dyDescent="0.2">
      <c r="A334" s="7"/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4.25" x14ac:dyDescent="0.2">
      <c r="A335" s="7"/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4.25" x14ac:dyDescent="0.2">
      <c r="A336" s="7"/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4.25" x14ac:dyDescent="0.2">
      <c r="A337" s="7"/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4.25" x14ac:dyDescent="0.2">
      <c r="A338" s="7"/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4.25" x14ac:dyDescent="0.2">
      <c r="A339" s="7"/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4.25" x14ac:dyDescent="0.2">
      <c r="A340" s="7"/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4.25" x14ac:dyDescent="0.2">
      <c r="A341" s="7"/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4.25" x14ac:dyDescent="0.2">
      <c r="A342" s="7"/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4.25" x14ac:dyDescent="0.2">
      <c r="A343" s="7"/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4.25" x14ac:dyDescent="0.2">
      <c r="A344" s="7"/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4.25" x14ac:dyDescent="0.2">
      <c r="A345" s="7"/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4.25" x14ac:dyDescent="0.2">
      <c r="A346" s="7"/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4.25" x14ac:dyDescent="0.2">
      <c r="A347" s="7"/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4.25" x14ac:dyDescent="0.2">
      <c r="A348" s="7"/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4.25" x14ac:dyDescent="0.2">
      <c r="A349" s="7"/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4.25" x14ac:dyDescent="0.2">
      <c r="A350" s="7"/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4.25" x14ac:dyDescent="0.2">
      <c r="A351" s="7"/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4.25" x14ac:dyDescent="0.2">
      <c r="A352" s="7"/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4.25" x14ac:dyDescent="0.2">
      <c r="A353" s="7"/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4.25" x14ac:dyDescent="0.2">
      <c r="A354" s="7"/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4.25" x14ac:dyDescent="0.2">
      <c r="A355" s="7"/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4.25" x14ac:dyDescent="0.2">
      <c r="A356" s="7"/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4.25" x14ac:dyDescent="0.2">
      <c r="A357" s="7"/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4.25" x14ac:dyDescent="0.2">
      <c r="A358" s="7"/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4.25" x14ac:dyDescent="0.2">
      <c r="A359" s="7"/>
      <c r="B359" s="1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4.25" x14ac:dyDescent="0.2">
      <c r="A360" s="7"/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4.25" x14ac:dyDescent="0.2">
      <c r="A361" s="7"/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4.25" x14ac:dyDescent="0.2">
      <c r="A362" s="7"/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4.25" x14ac:dyDescent="0.2">
      <c r="A363" s="7"/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4.25" x14ac:dyDescent="0.2">
      <c r="A364" s="7"/>
      <c r="B364" s="1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4.25" x14ac:dyDescent="0.2">
      <c r="A365" s="7"/>
      <c r="B365" s="1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4.25" x14ac:dyDescent="0.2">
      <c r="A366" s="7"/>
      <c r="B366" s="1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4.25" x14ac:dyDescent="0.2">
      <c r="A367" s="7"/>
      <c r="B367" s="1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4.25" x14ac:dyDescent="0.2">
      <c r="A368" s="7"/>
      <c r="B368" s="1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4.25" x14ac:dyDescent="0.2">
      <c r="A369" s="7"/>
      <c r="B369" s="1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4.25" x14ac:dyDescent="0.2">
      <c r="A370" s="7"/>
      <c r="B370" s="1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4.25" x14ac:dyDescent="0.2">
      <c r="A371" s="7"/>
      <c r="B371" s="1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4.25" x14ac:dyDescent="0.2">
      <c r="A372" s="7"/>
      <c r="B372" s="1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4.25" x14ac:dyDescent="0.2">
      <c r="A373" s="7"/>
      <c r="B373" s="1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4.25" x14ac:dyDescent="0.2">
      <c r="A374" s="7"/>
      <c r="B374" s="1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4.25" x14ac:dyDescent="0.2">
      <c r="A375" s="7"/>
      <c r="B375" s="1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4.25" x14ac:dyDescent="0.2">
      <c r="A376" s="7"/>
      <c r="B376" s="1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4.25" x14ac:dyDescent="0.2">
      <c r="A377" s="7"/>
      <c r="B377" s="1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4.25" x14ac:dyDescent="0.2">
      <c r="A378" s="7"/>
      <c r="B378" s="1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4.25" x14ac:dyDescent="0.2">
      <c r="A379" s="7"/>
      <c r="B379" s="1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4.25" x14ac:dyDescent="0.2">
      <c r="A380" s="7"/>
      <c r="B380" s="1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4.25" x14ac:dyDescent="0.2">
      <c r="A381" s="7"/>
      <c r="B381" s="1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4.25" x14ac:dyDescent="0.2">
      <c r="A382" s="7"/>
      <c r="B382" s="1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4.25" x14ac:dyDescent="0.2">
      <c r="A383" s="7"/>
      <c r="B383" s="1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4.25" x14ac:dyDescent="0.2">
      <c r="A384" s="7"/>
      <c r="B384" s="1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4.25" x14ac:dyDescent="0.2">
      <c r="A385" s="7"/>
      <c r="B385" s="1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4.25" x14ac:dyDescent="0.2">
      <c r="A386" s="7"/>
      <c r="B386" s="1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4.25" x14ac:dyDescent="0.2">
      <c r="A387" s="7"/>
      <c r="B387" s="1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4.25" x14ac:dyDescent="0.2">
      <c r="A388" s="7"/>
      <c r="B388" s="1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4.25" x14ac:dyDescent="0.2">
      <c r="A389" s="7"/>
      <c r="B389" s="1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4.25" x14ac:dyDescent="0.2">
      <c r="A390" s="7"/>
      <c r="B390" s="1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4.25" x14ac:dyDescent="0.2">
      <c r="A391" s="7"/>
      <c r="B391" s="1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4.25" x14ac:dyDescent="0.2">
      <c r="A392" s="7"/>
      <c r="B392" s="1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4.25" x14ac:dyDescent="0.2">
      <c r="A393" s="7"/>
      <c r="B393" s="1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4.25" x14ac:dyDescent="0.2">
      <c r="A394" s="7"/>
      <c r="B394" s="1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4.25" x14ac:dyDescent="0.2">
      <c r="A395" s="7"/>
      <c r="B395" s="1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4.25" x14ac:dyDescent="0.2">
      <c r="A396" s="7"/>
      <c r="B396" s="1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4.25" x14ac:dyDescent="0.2">
      <c r="A397" s="7"/>
      <c r="B397" s="1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4.25" x14ac:dyDescent="0.2">
      <c r="A398" s="7"/>
      <c r="B398" s="1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4.25" x14ac:dyDescent="0.2">
      <c r="A399" s="7"/>
      <c r="B399" s="1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4.25" x14ac:dyDescent="0.2">
      <c r="A400" s="7"/>
      <c r="B400" s="1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4.25" x14ac:dyDescent="0.2">
      <c r="A401" s="7"/>
      <c r="B401" s="1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4.25" x14ac:dyDescent="0.2">
      <c r="A402" s="7"/>
      <c r="B402" s="1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4.25" x14ac:dyDescent="0.2">
      <c r="A403" s="7"/>
      <c r="B403" s="1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4.25" x14ac:dyDescent="0.2">
      <c r="A404" s="7"/>
      <c r="B404" s="1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4.25" x14ac:dyDescent="0.2">
      <c r="A405" s="7"/>
      <c r="B405" s="1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4.25" x14ac:dyDescent="0.2">
      <c r="A406" s="7"/>
      <c r="B406" s="1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4.25" x14ac:dyDescent="0.2">
      <c r="A407" s="7"/>
      <c r="B407" s="1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4.25" x14ac:dyDescent="0.2">
      <c r="A408" s="7"/>
      <c r="B408" s="1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4.25" x14ac:dyDescent="0.2">
      <c r="A409" s="7"/>
      <c r="B409" s="1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4.25" x14ac:dyDescent="0.2">
      <c r="A410" s="7"/>
      <c r="B410" s="1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4.25" x14ac:dyDescent="0.2">
      <c r="A411" s="7"/>
      <c r="B411" s="1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4.25" x14ac:dyDescent="0.2">
      <c r="A412" s="7"/>
      <c r="B412" s="1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4.25" x14ac:dyDescent="0.2">
      <c r="A413" s="7"/>
      <c r="B413" s="1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4.25" x14ac:dyDescent="0.2">
      <c r="A414" s="7"/>
      <c r="B414" s="1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4.25" x14ac:dyDescent="0.2">
      <c r="A415" s="7"/>
      <c r="B415" s="1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4.25" x14ac:dyDescent="0.2">
      <c r="A416" s="7"/>
      <c r="B416" s="1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4.25" x14ac:dyDescent="0.2">
      <c r="A417" s="7"/>
      <c r="B417" s="1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4.25" x14ac:dyDescent="0.2">
      <c r="A418" s="7"/>
      <c r="B418" s="1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4.25" x14ac:dyDescent="0.2">
      <c r="A419" s="7"/>
      <c r="B419" s="1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4.25" x14ac:dyDescent="0.2">
      <c r="A420" s="7"/>
      <c r="B420" s="1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4.25" x14ac:dyDescent="0.2">
      <c r="A421" s="7"/>
      <c r="B421" s="1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4.25" x14ac:dyDescent="0.2">
      <c r="A422" s="7"/>
      <c r="B422" s="1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4.25" x14ac:dyDescent="0.2">
      <c r="A423" s="7"/>
      <c r="B423" s="1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4.25" x14ac:dyDescent="0.2">
      <c r="A424" s="7"/>
      <c r="B424" s="1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4.25" x14ac:dyDescent="0.2">
      <c r="A425" s="7"/>
      <c r="B425" s="1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4.25" x14ac:dyDescent="0.2">
      <c r="A426" s="7"/>
      <c r="B426" s="1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4.25" x14ac:dyDescent="0.2">
      <c r="A427" s="7"/>
      <c r="B427" s="1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4.25" x14ac:dyDescent="0.2">
      <c r="A428" s="7"/>
      <c r="B428" s="1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4.25" x14ac:dyDescent="0.2">
      <c r="A429" s="7"/>
      <c r="B429" s="1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4.25" x14ac:dyDescent="0.2">
      <c r="A430" s="7"/>
      <c r="B430" s="1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4.25" x14ac:dyDescent="0.2">
      <c r="A431" s="7"/>
      <c r="B431" s="1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4.25" x14ac:dyDescent="0.2">
      <c r="A432" s="7"/>
      <c r="B432" s="1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4.25" x14ac:dyDescent="0.2">
      <c r="A433" s="7"/>
      <c r="B433" s="1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4.25" x14ac:dyDescent="0.2">
      <c r="A434" s="7"/>
      <c r="B434" s="1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4.25" x14ac:dyDescent="0.2">
      <c r="A435" s="7"/>
      <c r="B435" s="1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4.25" x14ac:dyDescent="0.2">
      <c r="A436" s="7"/>
      <c r="B436" s="1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4.25" x14ac:dyDescent="0.2">
      <c r="A437" s="7"/>
      <c r="B437" s="1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4.25" x14ac:dyDescent="0.2">
      <c r="A438" s="7"/>
      <c r="B438" s="1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4.25" x14ac:dyDescent="0.2">
      <c r="A439" s="7"/>
      <c r="B439" s="1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4.25" x14ac:dyDescent="0.2">
      <c r="A440" s="7"/>
      <c r="B440" s="1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4.25" x14ac:dyDescent="0.2">
      <c r="A441" s="7"/>
      <c r="B441" s="1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4.25" x14ac:dyDescent="0.2">
      <c r="A442" s="7"/>
      <c r="B442" s="1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4.25" x14ac:dyDescent="0.2">
      <c r="A443" s="7"/>
      <c r="B443" s="1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4.25" x14ac:dyDescent="0.2">
      <c r="A444" s="7"/>
      <c r="B444" s="1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4.25" x14ac:dyDescent="0.2">
      <c r="A445" s="7"/>
      <c r="B445" s="1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4.25" x14ac:dyDescent="0.2">
      <c r="A446" s="7"/>
      <c r="B446" s="1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4.25" x14ac:dyDescent="0.2">
      <c r="A447" s="7"/>
      <c r="B447" s="1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4.25" x14ac:dyDescent="0.2">
      <c r="A448" s="7"/>
      <c r="B448" s="1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4.25" x14ac:dyDescent="0.2">
      <c r="A449" s="7"/>
      <c r="B449" s="1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4.25" x14ac:dyDescent="0.2">
      <c r="A450" s="7"/>
      <c r="B450" s="1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4.25" x14ac:dyDescent="0.2">
      <c r="A451" s="7"/>
      <c r="B451" s="1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4.25" x14ac:dyDescent="0.2">
      <c r="A452" s="7"/>
      <c r="B452" s="1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4.25" x14ac:dyDescent="0.2">
      <c r="A453" s="7"/>
      <c r="B453" s="1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4.25" x14ac:dyDescent="0.2">
      <c r="A454" s="7"/>
      <c r="B454" s="1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4.25" x14ac:dyDescent="0.2">
      <c r="A455" s="7"/>
      <c r="B455" s="1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4.25" x14ac:dyDescent="0.2">
      <c r="A456" s="7"/>
      <c r="B456" s="1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4.25" x14ac:dyDescent="0.2">
      <c r="A457" s="7"/>
      <c r="B457" s="1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4.25" x14ac:dyDescent="0.2">
      <c r="A458" s="7"/>
      <c r="B458" s="1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4.25" x14ac:dyDescent="0.2">
      <c r="A459" s="7"/>
      <c r="B459" s="1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4.25" x14ac:dyDescent="0.2">
      <c r="A460" s="7"/>
      <c r="B460" s="1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4.25" x14ac:dyDescent="0.2">
      <c r="A461" s="7"/>
      <c r="B461" s="1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4.25" x14ac:dyDescent="0.2">
      <c r="A462" s="7"/>
      <c r="B462" s="1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4.25" x14ac:dyDescent="0.2">
      <c r="A463" s="7"/>
      <c r="B463" s="1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4.25" x14ac:dyDescent="0.2">
      <c r="A464" s="7"/>
      <c r="B464" s="1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4.25" x14ac:dyDescent="0.2">
      <c r="A465" s="7"/>
      <c r="B465" s="1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4.25" x14ac:dyDescent="0.2">
      <c r="A466" s="7"/>
      <c r="B466" s="1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4.25" x14ac:dyDescent="0.2">
      <c r="A467" s="7"/>
      <c r="B467" s="1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4.25" x14ac:dyDescent="0.2">
      <c r="A468" s="7"/>
      <c r="B468" s="1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4.25" x14ac:dyDescent="0.2">
      <c r="A469" s="7"/>
      <c r="B469" s="1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4.25" x14ac:dyDescent="0.2">
      <c r="A470" s="7"/>
      <c r="B470" s="1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4.25" x14ac:dyDescent="0.2">
      <c r="A471" s="7"/>
      <c r="B471" s="1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4.25" x14ac:dyDescent="0.2">
      <c r="A472" s="7"/>
      <c r="B472" s="1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4.25" x14ac:dyDescent="0.2">
      <c r="A473" s="7"/>
      <c r="B473" s="1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4.25" x14ac:dyDescent="0.2">
      <c r="A474" s="7"/>
      <c r="B474" s="1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4.25" x14ac:dyDescent="0.2">
      <c r="A475" s="7"/>
      <c r="B475" s="1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4.25" x14ac:dyDescent="0.2">
      <c r="A476" s="7"/>
      <c r="B476" s="1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4.25" x14ac:dyDescent="0.2">
      <c r="A477" s="7"/>
      <c r="B477" s="1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4.25" x14ac:dyDescent="0.2">
      <c r="A478" s="7"/>
      <c r="B478" s="1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4.25" x14ac:dyDescent="0.2">
      <c r="A479" s="7"/>
      <c r="B479" s="1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4.25" x14ac:dyDescent="0.2">
      <c r="A480" s="7"/>
      <c r="B480" s="1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4.25" x14ac:dyDescent="0.2">
      <c r="A481" s="7"/>
      <c r="B481" s="1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4.25" x14ac:dyDescent="0.2">
      <c r="A482" s="7"/>
      <c r="B482" s="1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4.25" x14ac:dyDescent="0.2">
      <c r="A483" s="7"/>
      <c r="B483" s="1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4.25" x14ac:dyDescent="0.2">
      <c r="A484" s="7"/>
      <c r="B484" s="1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4.25" x14ac:dyDescent="0.2">
      <c r="A485" s="7"/>
      <c r="B485" s="1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4.25" x14ac:dyDescent="0.2">
      <c r="A486" s="7"/>
      <c r="B486" s="1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4.25" x14ac:dyDescent="0.2">
      <c r="A487" s="7"/>
      <c r="B487" s="1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4.25" x14ac:dyDescent="0.2">
      <c r="A488" s="7"/>
      <c r="B488" s="1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4.25" x14ac:dyDescent="0.2">
      <c r="A489" s="7"/>
      <c r="B489" s="1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4.25" x14ac:dyDescent="0.2">
      <c r="A490" s="7"/>
      <c r="B490" s="1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4.25" x14ac:dyDescent="0.2">
      <c r="A491" s="7"/>
      <c r="B491" s="1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4.25" x14ac:dyDescent="0.2">
      <c r="A492" s="7"/>
      <c r="B492" s="1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4.25" x14ac:dyDescent="0.2">
      <c r="A493" s="7"/>
      <c r="B493" s="1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4.25" x14ac:dyDescent="0.2">
      <c r="A494" s="7"/>
      <c r="B494" s="1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4.25" x14ac:dyDescent="0.2">
      <c r="A495" s="7"/>
      <c r="B495" s="1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4.25" x14ac:dyDescent="0.2">
      <c r="A496" s="7"/>
      <c r="B496" s="1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4.25" x14ac:dyDescent="0.2">
      <c r="A497" s="7"/>
      <c r="B497" s="1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4.25" x14ac:dyDescent="0.2">
      <c r="A498" s="7"/>
      <c r="B498" s="1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4.25" x14ac:dyDescent="0.2">
      <c r="A499" s="7"/>
      <c r="B499" s="1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4.25" x14ac:dyDescent="0.2">
      <c r="A500" s="7"/>
      <c r="B500" s="1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4.25" x14ac:dyDescent="0.2">
      <c r="A501" s="7"/>
      <c r="B501" s="1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4.25" x14ac:dyDescent="0.2">
      <c r="A502" s="7"/>
      <c r="B502" s="1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4.25" x14ac:dyDescent="0.2">
      <c r="A503" s="7"/>
      <c r="B503" s="1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4.25" x14ac:dyDescent="0.2">
      <c r="A504" s="7"/>
      <c r="B504" s="1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4.25" x14ac:dyDescent="0.2">
      <c r="A505" s="7"/>
      <c r="B505" s="1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4.25" x14ac:dyDescent="0.2">
      <c r="A506" s="7"/>
      <c r="B506" s="1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4.25" x14ac:dyDescent="0.2">
      <c r="A507" s="7"/>
      <c r="B507" s="1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4.25" x14ac:dyDescent="0.2">
      <c r="A508" s="7"/>
      <c r="B508" s="1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4.25" x14ac:dyDescent="0.2">
      <c r="A509" s="7"/>
      <c r="B509" s="1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4.25" x14ac:dyDescent="0.2">
      <c r="A510" s="7"/>
      <c r="B510" s="1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4.25" x14ac:dyDescent="0.2">
      <c r="A511" s="7"/>
      <c r="B511" s="1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4.25" x14ac:dyDescent="0.2">
      <c r="A512" s="7"/>
      <c r="B512" s="1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4.25" x14ac:dyDescent="0.2">
      <c r="A513" s="7"/>
      <c r="B513" s="1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4.25" x14ac:dyDescent="0.2">
      <c r="A514" s="7"/>
      <c r="B514" s="1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4.25" x14ac:dyDescent="0.2">
      <c r="A515" s="7"/>
      <c r="B515" s="1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4.25" x14ac:dyDescent="0.2">
      <c r="A516" s="7"/>
      <c r="B516" s="1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4.25" x14ac:dyDescent="0.2">
      <c r="A517" s="7"/>
      <c r="B517" s="1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4.25" x14ac:dyDescent="0.2">
      <c r="A518" s="7"/>
      <c r="B518" s="1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4.25" x14ac:dyDescent="0.2">
      <c r="A519" s="7"/>
      <c r="B519" s="1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4.25" x14ac:dyDescent="0.2">
      <c r="A520" s="7"/>
      <c r="B520" s="1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4.25" x14ac:dyDescent="0.2">
      <c r="A521" s="7"/>
      <c r="B521" s="1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4.25" x14ac:dyDescent="0.2">
      <c r="A522" s="7"/>
      <c r="B522" s="1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4.25" x14ac:dyDescent="0.2">
      <c r="A523" s="7"/>
      <c r="B523" s="1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4.25" x14ac:dyDescent="0.2">
      <c r="A524" s="7"/>
      <c r="B524" s="1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4.25" x14ac:dyDescent="0.2">
      <c r="A525" s="7"/>
      <c r="B525" s="1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4.25" x14ac:dyDescent="0.2">
      <c r="A526" s="7"/>
      <c r="B526" s="1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4.25" x14ac:dyDescent="0.2">
      <c r="A527" s="7"/>
      <c r="B527" s="1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4.25" x14ac:dyDescent="0.2">
      <c r="A528" s="7"/>
      <c r="B528" s="1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4.25" x14ac:dyDescent="0.2">
      <c r="A529" s="7"/>
      <c r="B529" s="1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4.25" x14ac:dyDescent="0.2">
      <c r="A530" s="7"/>
      <c r="B530" s="1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4.25" x14ac:dyDescent="0.2">
      <c r="A531" s="7"/>
      <c r="B531" s="1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4.25" x14ac:dyDescent="0.2">
      <c r="A532" s="7"/>
      <c r="B532" s="1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4.25" x14ac:dyDescent="0.2">
      <c r="A533" s="7"/>
      <c r="B533" s="1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4.25" x14ac:dyDescent="0.2">
      <c r="A534" s="7"/>
      <c r="B534" s="1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4.25" x14ac:dyDescent="0.2">
      <c r="A535" s="7"/>
      <c r="B535" s="1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4.25" x14ac:dyDescent="0.2">
      <c r="A536" s="7"/>
      <c r="B536" s="1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4.25" x14ac:dyDescent="0.2">
      <c r="A537" s="7"/>
      <c r="B537" s="1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4.25" x14ac:dyDescent="0.2">
      <c r="A538" s="7"/>
      <c r="B538" s="1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4.25" x14ac:dyDescent="0.2">
      <c r="A539" s="7"/>
      <c r="B539" s="1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4.25" x14ac:dyDescent="0.2">
      <c r="A540" s="7"/>
      <c r="B540" s="1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4.25" x14ac:dyDescent="0.2">
      <c r="A541" s="7"/>
      <c r="B541" s="1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4.25" x14ac:dyDescent="0.2">
      <c r="A542" s="7"/>
      <c r="B542" s="1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4.25" x14ac:dyDescent="0.2">
      <c r="A543" s="7"/>
      <c r="B543" s="1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4.25" x14ac:dyDescent="0.2">
      <c r="A544" s="7"/>
      <c r="B544" s="1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4.25" x14ac:dyDescent="0.2">
      <c r="A545" s="7"/>
      <c r="B545" s="1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4.25" x14ac:dyDescent="0.2">
      <c r="A546" s="7"/>
      <c r="B546" s="1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4.25" x14ac:dyDescent="0.2">
      <c r="A547" s="7"/>
      <c r="B547" s="1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4.25" x14ac:dyDescent="0.2">
      <c r="A548" s="7"/>
      <c r="B548" s="1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4.25" x14ac:dyDescent="0.2">
      <c r="A549" s="7"/>
      <c r="B549" s="1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4.25" x14ac:dyDescent="0.2">
      <c r="A550" s="7"/>
      <c r="B550" s="1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4.25" x14ac:dyDescent="0.2">
      <c r="A551" s="7"/>
      <c r="B551" s="1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4.25" x14ac:dyDescent="0.2">
      <c r="A552" s="7"/>
      <c r="B552" s="1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4.25" x14ac:dyDescent="0.2">
      <c r="A553" s="7"/>
      <c r="B553" s="1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4.25" x14ac:dyDescent="0.2">
      <c r="A554" s="7"/>
      <c r="B554" s="1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4.25" x14ac:dyDescent="0.2">
      <c r="A555" s="7"/>
      <c r="B555" s="1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4.25" x14ac:dyDescent="0.2">
      <c r="A556" s="7"/>
      <c r="B556" s="1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4.25" x14ac:dyDescent="0.2">
      <c r="A557" s="7"/>
      <c r="B557" s="1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4.25" x14ac:dyDescent="0.2">
      <c r="A558" s="7"/>
      <c r="B558" s="1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4.25" x14ac:dyDescent="0.2">
      <c r="A559" s="7"/>
      <c r="B559" s="1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4.25" x14ac:dyDescent="0.2">
      <c r="A560" s="7"/>
      <c r="B560" s="1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4.25" x14ac:dyDescent="0.2">
      <c r="A561" s="7"/>
      <c r="B561" s="1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4.25" x14ac:dyDescent="0.2">
      <c r="A562" s="7"/>
      <c r="B562" s="1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4.25" x14ac:dyDescent="0.2">
      <c r="A563" s="7"/>
      <c r="B563" s="1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4.25" x14ac:dyDescent="0.2">
      <c r="A564" s="7"/>
      <c r="B564" s="1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4.25" x14ac:dyDescent="0.2">
      <c r="A565" s="7"/>
      <c r="B565" s="1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4.25" x14ac:dyDescent="0.2">
      <c r="A566" s="7"/>
      <c r="B566" s="1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4.25" x14ac:dyDescent="0.2">
      <c r="A567" s="7"/>
      <c r="B567" s="1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4.25" x14ac:dyDescent="0.2">
      <c r="A568" s="7"/>
      <c r="B568" s="1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4.25" x14ac:dyDescent="0.2">
      <c r="A569" s="7"/>
      <c r="B569" s="1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4.25" x14ac:dyDescent="0.2">
      <c r="A570" s="7"/>
      <c r="B570" s="1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4.25" x14ac:dyDescent="0.2">
      <c r="A571" s="7"/>
      <c r="B571" s="1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4.25" x14ac:dyDescent="0.2">
      <c r="A572" s="7"/>
      <c r="B572" s="1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4.25" x14ac:dyDescent="0.2">
      <c r="A573" s="7"/>
      <c r="B573" s="1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4.25" x14ac:dyDescent="0.2">
      <c r="A574" s="7"/>
      <c r="B574" s="1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4.25" x14ac:dyDescent="0.2">
      <c r="A575" s="7"/>
      <c r="B575" s="1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4.25" x14ac:dyDescent="0.2">
      <c r="A576" s="7"/>
      <c r="B576" s="1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4.25" x14ac:dyDescent="0.2">
      <c r="A577" s="7"/>
      <c r="B577" s="1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4.25" x14ac:dyDescent="0.2">
      <c r="A578" s="7"/>
      <c r="B578" s="1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4.25" x14ac:dyDescent="0.2">
      <c r="A579" s="7"/>
      <c r="B579" s="1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4.25" x14ac:dyDescent="0.2">
      <c r="A580" s="7"/>
      <c r="B580" s="1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4.25" x14ac:dyDescent="0.2">
      <c r="A581" s="7"/>
      <c r="B581" s="1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4.25" x14ac:dyDescent="0.2">
      <c r="A582" s="7"/>
      <c r="B582" s="1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4.25" x14ac:dyDescent="0.2">
      <c r="A583" s="7"/>
      <c r="B583" s="1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4.25" x14ac:dyDescent="0.2">
      <c r="A584" s="7"/>
      <c r="B584" s="1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4.25" x14ac:dyDescent="0.2">
      <c r="A585" s="7"/>
      <c r="B585" s="1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4.25" x14ac:dyDescent="0.2">
      <c r="A586" s="7"/>
      <c r="B586" s="1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4.25" x14ac:dyDescent="0.2">
      <c r="A587" s="7"/>
      <c r="B587" s="1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4.25" x14ac:dyDescent="0.2">
      <c r="A588" s="7"/>
      <c r="B588" s="1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4.25" x14ac:dyDescent="0.2">
      <c r="A589" s="7"/>
      <c r="B589" s="1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4.25" x14ac:dyDescent="0.2">
      <c r="A590" s="7"/>
      <c r="B590" s="1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4.25" x14ac:dyDescent="0.2">
      <c r="A591" s="7"/>
      <c r="B591" s="1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4.25" x14ac:dyDescent="0.2">
      <c r="A592" s="7"/>
      <c r="B592" s="1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4.25" x14ac:dyDescent="0.2">
      <c r="A593" s="7"/>
      <c r="B593" s="1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4.25" x14ac:dyDescent="0.2">
      <c r="A594" s="7"/>
      <c r="B594" s="1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4.25" x14ac:dyDescent="0.2">
      <c r="A595" s="7"/>
      <c r="B595" s="1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4.25" x14ac:dyDescent="0.2">
      <c r="A596" s="7"/>
      <c r="B596" s="1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4.25" x14ac:dyDescent="0.2">
      <c r="A597" s="7"/>
      <c r="B597" s="1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4.25" x14ac:dyDescent="0.2">
      <c r="A598" s="7"/>
      <c r="B598" s="1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4.25" x14ac:dyDescent="0.2">
      <c r="A599" s="7"/>
      <c r="B599" s="1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4.25" x14ac:dyDescent="0.2">
      <c r="A600" s="7"/>
      <c r="B600" s="1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4.25" x14ac:dyDescent="0.2">
      <c r="A601" s="7"/>
      <c r="B601" s="1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4.25" x14ac:dyDescent="0.2">
      <c r="A602" s="7"/>
      <c r="B602" s="1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4.25" x14ac:dyDescent="0.2">
      <c r="A603" s="7"/>
      <c r="B603" s="1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4.25" x14ac:dyDescent="0.2">
      <c r="A604" s="7"/>
      <c r="B604" s="1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4.25" x14ac:dyDescent="0.2">
      <c r="A605" s="7"/>
      <c r="B605" s="1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4.25" x14ac:dyDescent="0.2">
      <c r="A606" s="7"/>
      <c r="B606" s="1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4.25" x14ac:dyDescent="0.2">
      <c r="A607" s="7"/>
      <c r="B607" s="1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4.25" x14ac:dyDescent="0.2">
      <c r="A608" s="7"/>
      <c r="B608" s="1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4.25" x14ac:dyDescent="0.2">
      <c r="A609" s="7"/>
      <c r="B609" s="1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4.25" x14ac:dyDescent="0.2">
      <c r="A610" s="7"/>
      <c r="B610" s="1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4.25" x14ac:dyDescent="0.2">
      <c r="A611" s="7"/>
      <c r="B611" s="1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4.25" x14ac:dyDescent="0.2">
      <c r="A612" s="7"/>
      <c r="B612" s="1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4.25" x14ac:dyDescent="0.2">
      <c r="A613" s="7"/>
      <c r="B613" s="1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4.25" x14ac:dyDescent="0.2">
      <c r="A614" s="7"/>
      <c r="B614" s="1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4.25" x14ac:dyDescent="0.2">
      <c r="A615" s="7"/>
      <c r="B615" s="1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4.25" x14ac:dyDescent="0.2">
      <c r="A616" s="7"/>
      <c r="B616" s="1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4.25" x14ac:dyDescent="0.2">
      <c r="A617" s="7"/>
      <c r="B617" s="1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4.25" x14ac:dyDescent="0.2">
      <c r="A618" s="7"/>
      <c r="B618" s="1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4.25" x14ac:dyDescent="0.2">
      <c r="A619" s="7"/>
      <c r="B619" s="1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4.25" x14ac:dyDescent="0.2">
      <c r="A620" s="7"/>
      <c r="B620" s="1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4.25" x14ac:dyDescent="0.2">
      <c r="A621" s="7"/>
      <c r="B621" s="1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4.25" x14ac:dyDescent="0.2">
      <c r="A622" s="7"/>
      <c r="B622" s="1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4.25" x14ac:dyDescent="0.2">
      <c r="A623" s="7"/>
      <c r="B623" s="1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4.25" x14ac:dyDescent="0.2">
      <c r="A624" s="7"/>
      <c r="B624" s="1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4.25" x14ac:dyDescent="0.2">
      <c r="A625" s="7"/>
      <c r="B625" s="1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4.25" x14ac:dyDescent="0.2">
      <c r="A626" s="7"/>
      <c r="B626" s="1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4.25" x14ac:dyDescent="0.2">
      <c r="A627" s="7"/>
      <c r="B627" s="1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4.25" x14ac:dyDescent="0.2">
      <c r="A628" s="7"/>
      <c r="B628" s="1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4.25" x14ac:dyDescent="0.2">
      <c r="A629" s="7"/>
      <c r="B629" s="1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4.25" x14ac:dyDescent="0.2">
      <c r="A630" s="7"/>
      <c r="B630" s="1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4.25" x14ac:dyDescent="0.2">
      <c r="A631" s="7"/>
      <c r="B631" s="1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4.25" x14ac:dyDescent="0.2">
      <c r="A632" s="7"/>
      <c r="B632" s="1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4.25" x14ac:dyDescent="0.2">
      <c r="A633" s="7"/>
      <c r="B633" s="1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4.25" x14ac:dyDescent="0.2">
      <c r="A634" s="7"/>
      <c r="B634" s="1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4.25" x14ac:dyDescent="0.2">
      <c r="A635" s="7"/>
      <c r="B635" s="1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4.25" x14ac:dyDescent="0.2">
      <c r="A636" s="7"/>
      <c r="B636" s="1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4.25" x14ac:dyDescent="0.2">
      <c r="A637" s="7"/>
      <c r="B637" s="1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4.25" x14ac:dyDescent="0.2">
      <c r="A638" s="7"/>
      <c r="B638" s="1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4.25" x14ac:dyDescent="0.2">
      <c r="A639" s="7"/>
      <c r="B639" s="1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4.25" x14ac:dyDescent="0.2">
      <c r="A640" s="7"/>
      <c r="B640" s="1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4.25" x14ac:dyDescent="0.2">
      <c r="A641" s="7"/>
      <c r="B641" s="1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4.25" x14ac:dyDescent="0.2">
      <c r="A642" s="7"/>
      <c r="B642" s="1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4.25" x14ac:dyDescent="0.2">
      <c r="A643" s="7"/>
      <c r="B643" s="1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4.25" x14ac:dyDescent="0.2">
      <c r="A644" s="7"/>
      <c r="B644" s="1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4.25" x14ac:dyDescent="0.2">
      <c r="A645" s="7"/>
      <c r="B645" s="1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4.25" x14ac:dyDescent="0.2">
      <c r="A646" s="7"/>
      <c r="B646" s="1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4.25" x14ac:dyDescent="0.2">
      <c r="A647" s="7"/>
      <c r="B647" s="1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4.25" x14ac:dyDescent="0.2">
      <c r="A648" s="7"/>
      <c r="B648" s="1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4.25" x14ac:dyDescent="0.2">
      <c r="A649" s="7"/>
      <c r="B649" s="1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4.25" x14ac:dyDescent="0.2">
      <c r="A650" s="7"/>
      <c r="B650" s="1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4.25" x14ac:dyDescent="0.2">
      <c r="A651" s="7"/>
      <c r="B651" s="1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4.25" x14ac:dyDescent="0.2">
      <c r="A652" s="7"/>
      <c r="B652" s="1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4.25" x14ac:dyDescent="0.2">
      <c r="A653" s="7"/>
      <c r="B653" s="1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4.25" x14ac:dyDescent="0.2">
      <c r="A654" s="7"/>
      <c r="B654" s="1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4.25" x14ac:dyDescent="0.2">
      <c r="A655" s="7"/>
      <c r="B655" s="1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4.25" x14ac:dyDescent="0.2">
      <c r="A656" s="7"/>
      <c r="B656" s="1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4.25" x14ac:dyDescent="0.2">
      <c r="A657" s="7"/>
      <c r="B657" s="1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4.25" x14ac:dyDescent="0.2">
      <c r="A658" s="7"/>
      <c r="B658" s="1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4.25" x14ac:dyDescent="0.2">
      <c r="A659" s="7"/>
      <c r="B659" s="1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4.25" x14ac:dyDescent="0.2">
      <c r="A660" s="7"/>
      <c r="B660" s="1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4.25" x14ac:dyDescent="0.2">
      <c r="A661" s="7"/>
      <c r="B661" s="1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4.25" x14ac:dyDescent="0.2">
      <c r="A662" s="7"/>
      <c r="B662" s="1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4.25" x14ac:dyDescent="0.2">
      <c r="A663" s="7"/>
      <c r="B663" s="1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4.25" x14ac:dyDescent="0.2">
      <c r="A664" s="7"/>
      <c r="B664" s="1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4.25" x14ac:dyDescent="0.2">
      <c r="A665" s="7"/>
      <c r="B665" s="1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4.25" x14ac:dyDescent="0.2">
      <c r="A666" s="7"/>
      <c r="B666" s="1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4.25" x14ac:dyDescent="0.2">
      <c r="A667" s="7"/>
      <c r="B667" s="1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4.25" x14ac:dyDescent="0.2">
      <c r="A668" s="7"/>
      <c r="B668" s="1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4.25" x14ac:dyDescent="0.2">
      <c r="A669" s="7"/>
      <c r="B669" s="1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4.25" x14ac:dyDescent="0.2">
      <c r="A670" s="7"/>
      <c r="B670" s="1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4.25" x14ac:dyDescent="0.2">
      <c r="A671" s="7"/>
      <c r="B671" s="1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4.25" x14ac:dyDescent="0.2">
      <c r="A672" s="7"/>
      <c r="B672" s="1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4.25" x14ac:dyDescent="0.2">
      <c r="A673" s="7"/>
      <c r="B673" s="1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4.25" x14ac:dyDescent="0.2">
      <c r="A674" s="7"/>
      <c r="B674" s="1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4.25" x14ac:dyDescent="0.2">
      <c r="A675" s="7"/>
      <c r="B675" s="1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4.25" x14ac:dyDescent="0.2">
      <c r="A676" s="7"/>
      <c r="B676" s="1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4.25" x14ac:dyDescent="0.2">
      <c r="A677" s="7"/>
      <c r="B677" s="1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4.25" x14ac:dyDescent="0.2">
      <c r="A678" s="7"/>
      <c r="B678" s="1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4.25" x14ac:dyDescent="0.2">
      <c r="A679" s="7"/>
      <c r="B679" s="1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4.25" x14ac:dyDescent="0.2">
      <c r="A680" s="7"/>
      <c r="B680" s="1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4.25" x14ac:dyDescent="0.2">
      <c r="A681" s="7"/>
      <c r="B681" s="1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4.25" x14ac:dyDescent="0.2">
      <c r="A682" s="7"/>
      <c r="B682" s="1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4.25" x14ac:dyDescent="0.2">
      <c r="A683" s="7"/>
      <c r="B683" s="1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4.25" x14ac:dyDescent="0.2">
      <c r="A684" s="7"/>
      <c r="B684" s="1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4.25" x14ac:dyDescent="0.2">
      <c r="A685" s="7"/>
      <c r="B685" s="1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4.25" x14ac:dyDescent="0.2">
      <c r="A686" s="7"/>
      <c r="B686" s="1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4.25" x14ac:dyDescent="0.2">
      <c r="A687" s="7"/>
      <c r="B687" s="1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4.25" x14ac:dyDescent="0.2">
      <c r="A688" s="7"/>
      <c r="B688" s="1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4.25" x14ac:dyDescent="0.2">
      <c r="A689" s="7"/>
      <c r="B689" s="1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4.25" x14ac:dyDescent="0.2">
      <c r="A690" s="7"/>
      <c r="B690" s="1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4.25" x14ac:dyDescent="0.2">
      <c r="A691" s="7"/>
      <c r="B691" s="1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4.25" x14ac:dyDescent="0.2">
      <c r="A692" s="7"/>
      <c r="B692" s="1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4.25" x14ac:dyDescent="0.2">
      <c r="A693" s="7"/>
      <c r="B693" s="1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4.25" x14ac:dyDescent="0.2">
      <c r="A694" s="7"/>
      <c r="B694" s="1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4.25" x14ac:dyDescent="0.2">
      <c r="A695" s="7"/>
      <c r="B695" s="1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4.25" x14ac:dyDescent="0.2">
      <c r="A696" s="7"/>
      <c r="B696" s="1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4.25" x14ac:dyDescent="0.2">
      <c r="A697" s="7"/>
      <c r="B697" s="1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4.25" x14ac:dyDescent="0.2">
      <c r="A698" s="7"/>
      <c r="B698" s="1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4.25" x14ac:dyDescent="0.2">
      <c r="A699" s="7"/>
      <c r="B699" s="1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4.25" x14ac:dyDescent="0.2">
      <c r="A700" s="7"/>
      <c r="B700" s="1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4.25" x14ac:dyDescent="0.2">
      <c r="A701" s="7"/>
      <c r="B701" s="1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4.25" x14ac:dyDescent="0.2">
      <c r="A702" s="7"/>
      <c r="B702" s="1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4.25" x14ac:dyDescent="0.2">
      <c r="A703" s="7"/>
      <c r="B703" s="1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4.25" x14ac:dyDescent="0.2">
      <c r="A704" s="7"/>
      <c r="B704" s="1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4.25" x14ac:dyDescent="0.2">
      <c r="A705" s="7"/>
      <c r="B705" s="1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4.25" x14ac:dyDescent="0.2">
      <c r="A706" s="7"/>
      <c r="B706" s="1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4.25" x14ac:dyDescent="0.2">
      <c r="A707" s="7"/>
      <c r="B707" s="1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4.25" x14ac:dyDescent="0.2">
      <c r="A708" s="7"/>
      <c r="B708" s="1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4.25" x14ac:dyDescent="0.2">
      <c r="A709" s="7"/>
      <c r="B709" s="1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4.25" x14ac:dyDescent="0.2">
      <c r="A710" s="7"/>
      <c r="B710" s="1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4.25" x14ac:dyDescent="0.2">
      <c r="A711" s="7"/>
      <c r="B711" s="1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4.25" x14ac:dyDescent="0.2">
      <c r="A712" s="7"/>
      <c r="B712" s="1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4.25" x14ac:dyDescent="0.2">
      <c r="A713" s="7"/>
      <c r="B713" s="1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4.25" x14ac:dyDescent="0.2">
      <c r="A714" s="7"/>
      <c r="B714" s="1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4.25" x14ac:dyDescent="0.2">
      <c r="A715" s="7"/>
      <c r="B715" s="1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4.25" x14ac:dyDescent="0.2">
      <c r="A716" s="7"/>
      <c r="B716" s="1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4.25" x14ac:dyDescent="0.2">
      <c r="A717" s="7"/>
      <c r="B717" s="1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4.25" x14ac:dyDescent="0.2">
      <c r="A718" s="7"/>
      <c r="B718" s="1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4.25" x14ac:dyDescent="0.2">
      <c r="A719" s="7"/>
      <c r="B719" s="1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4.25" x14ac:dyDescent="0.2">
      <c r="A720" s="7"/>
      <c r="B720" s="1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4.25" x14ac:dyDescent="0.2">
      <c r="A721" s="7"/>
      <c r="B721" s="1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4.25" x14ac:dyDescent="0.2">
      <c r="A722" s="7"/>
      <c r="B722" s="1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4.25" x14ac:dyDescent="0.2">
      <c r="A723" s="7"/>
      <c r="B723" s="1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4.25" x14ac:dyDescent="0.2">
      <c r="A724" s="7"/>
      <c r="B724" s="1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4.25" x14ac:dyDescent="0.2">
      <c r="A725" s="7"/>
      <c r="B725" s="1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4.25" x14ac:dyDescent="0.2">
      <c r="A726" s="7"/>
      <c r="B726" s="1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4.25" x14ac:dyDescent="0.2">
      <c r="A727" s="7"/>
      <c r="B727" s="1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4.25" x14ac:dyDescent="0.2">
      <c r="A728" s="7"/>
      <c r="B728" s="1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4.25" x14ac:dyDescent="0.2">
      <c r="A729" s="7"/>
      <c r="B729" s="1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4.25" x14ac:dyDescent="0.2">
      <c r="A730" s="7"/>
      <c r="B730" s="1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4.25" x14ac:dyDescent="0.2">
      <c r="A731" s="7"/>
      <c r="B731" s="1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4.25" x14ac:dyDescent="0.2">
      <c r="A732" s="7"/>
      <c r="B732" s="1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4.25" x14ac:dyDescent="0.2">
      <c r="A733" s="7"/>
      <c r="B733" s="1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4.25" x14ac:dyDescent="0.2">
      <c r="A734" s="7"/>
      <c r="B734" s="1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4.25" x14ac:dyDescent="0.2">
      <c r="A735" s="7"/>
      <c r="B735" s="1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4.25" x14ac:dyDescent="0.2">
      <c r="A736" s="7"/>
      <c r="B736" s="1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4.25" x14ac:dyDescent="0.2">
      <c r="A737" s="7"/>
      <c r="B737" s="1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4.25" x14ac:dyDescent="0.2">
      <c r="A738" s="7"/>
      <c r="B738" s="1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4.25" x14ac:dyDescent="0.2">
      <c r="A739" s="7"/>
      <c r="B739" s="1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4.25" x14ac:dyDescent="0.2">
      <c r="A740" s="7"/>
      <c r="B740" s="1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4.25" x14ac:dyDescent="0.2">
      <c r="A741" s="7"/>
      <c r="B741" s="1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4.25" x14ac:dyDescent="0.2">
      <c r="A742" s="7"/>
      <c r="B742" s="1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4.25" x14ac:dyDescent="0.2">
      <c r="A743" s="7"/>
      <c r="B743" s="1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4.25" x14ac:dyDescent="0.2">
      <c r="A744" s="7"/>
      <c r="B744" s="1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4.25" x14ac:dyDescent="0.2">
      <c r="A745" s="7"/>
      <c r="B745" s="1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4.25" x14ac:dyDescent="0.2">
      <c r="A746" s="7"/>
      <c r="B746" s="1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4.25" x14ac:dyDescent="0.2">
      <c r="A747" s="7"/>
      <c r="B747" s="1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4.25" x14ac:dyDescent="0.2">
      <c r="A748" s="7"/>
      <c r="B748" s="1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4.25" x14ac:dyDescent="0.2">
      <c r="A749" s="7"/>
      <c r="B749" s="1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4.25" x14ac:dyDescent="0.2">
      <c r="A750" s="7"/>
      <c r="B750" s="1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4.25" x14ac:dyDescent="0.2">
      <c r="A751" s="7"/>
      <c r="B751" s="1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4.25" x14ac:dyDescent="0.2">
      <c r="A752" s="7"/>
      <c r="B752" s="1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4.25" x14ac:dyDescent="0.2">
      <c r="A753" s="7"/>
      <c r="B753" s="1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4.25" x14ac:dyDescent="0.2">
      <c r="A754" s="7"/>
      <c r="B754" s="1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4.25" x14ac:dyDescent="0.2">
      <c r="A755" s="7"/>
      <c r="B755" s="1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4.25" x14ac:dyDescent="0.2">
      <c r="A756" s="7"/>
      <c r="B756" s="1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4.25" x14ac:dyDescent="0.2">
      <c r="A757" s="7"/>
      <c r="B757" s="1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4.25" x14ac:dyDescent="0.2">
      <c r="A758" s="7"/>
      <c r="B758" s="1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4.25" x14ac:dyDescent="0.2">
      <c r="A759" s="7"/>
      <c r="B759" s="1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4.25" x14ac:dyDescent="0.2">
      <c r="A760" s="7"/>
      <c r="B760" s="1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4.25" x14ac:dyDescent="0.2">
      <c r="A761" s="7"/>
      <c r="B761" s="1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4.25" x14ac:dyDescent="0.2">
      <c r="A762" s="7"/>
      <c r="B762" s="1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4.25" x14ac:dyDescent="0.2">
      <c r="A763" s="7"/>
      <c r="B763" s="1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4.25" x14ac:dyDescent="0.2">
      <c r="A764" s="7"/>
      <c r="B764" s="1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4.25" x14ac:dyDescent="0.2">
      <c r="A765" s="7"/>
      <c r="B765" s="1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4.25" x14ac:dyDescent="0.2">
      <c r="A766" s="7"/>
      <c r="B766" s="1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4.25" x14ac:dyDescent="0.2">
      <c r="A767" s="7"/>
      <c r="B767" s="1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4.25" x14ac:dyDescent="0.2">
      <c r="A768" s="7"/>
      <c r="B768" s="1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4.25" x14ac:dyDescent="0.2">
      <c r="A769" s="7"/>
      <c r="B769" s="1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4.25" x14ac:dyDescent="0.2">
      <c r="A770" s="7"/>
      <c r="B770" s="1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4.25" x14ac:dyDescent="0.2">
      <c r="A771" s="7"/>
      <c r="B771" s="1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4.25" x14ac:dyDescent="0.2">
      <c r="A772" s="7"/>
      <c r="B772" s="1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4.25" x14ac:dyDescent="0.2">
      <c r="A773" s="7"/>
      <c r="B773" s="1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4.25" x14ac:dyDescent="0.2">
      <c r="A774" s="7"/>
      <c r="B774" s="1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4.25" x14ac:dyDescent="0.2">
      <c r="A775" s="7"/>
      <c r="B775" s="1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4.25" x14ac:dyDescent="0.2">
      <c r="A776" s="7"/>
      <c r="B776" s="1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4.25" x14ac:dyDescent="0.2">
      <c r="A777" s="7"/>
      <c r="B777" s="1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4.25" x14ac:dyDescent="0.2">
      <c r="A778" s="7"/>
      <c r="B778" s="1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4.25" x14ac:dyDescent="0.2">
      <c r="A779" s="7"/>
      <c r="B779" s="1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4.25" x14ac:dyDescent="0.2">
      <c r="A780" s="7"/>
      <c r="B780" s="1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4.25" x14ac:dyDescent="0.2">
      <c r="A781" s="7"/>
      <c r="B781" s="1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4.25" x14ac:dyDescent="0.2">
      <c r="A782" s="7"/>
      <c r="B782" s="1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4.25" x14ac:dyDescent="0.2">
      <c r="A783" s="7"/>
      <c r="B783" s="1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4.25" x14ac:dyDescent="0.2">
      <c r="A784" s="7"/>
      <c r="B784" s="1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4.25" x14ac:dyDescent="0.2">
      <c r="A785" s="7"/>
      <c r="B785" s="1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4.25" x14ac:dyDescent="0.2">
      <c r="A786" s="7"/>
      <c r="B786" s="1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4.25" x14ac:dyDescent="0.2">
      <c r="A787" s="7"/>
      <c r="B787" s="1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4.25" x14ac:dyDescent="0.2">
      <c r="A788" s="7"/>
      <c r="B788" s="1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4.25" x14ac:dyDescent="0.2">
      <c r="A789" s="7"/>
      <c r="B789" s="1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4.25" x14ac:dyDescent="0.2">
      <c r="A790" s="7"/>
      <c r="B790" s="1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4.25" x14ac:dyDescent="0.2">
      <c r="A791" s="7"/>
      <c r="B791" s="1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4.25" x14ac:dyDescent="0.2">
      <c r="A792" s="7"/>
      <c r="B792" s="1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4.25" x14ac:dyDescent="0.2">
      <c r="A793" s="7"/>
      <c r="B793" s="1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4.25" x14ac:dyDescent="0.2">
      <c r="A794" s="7"/>
      <c r="B794" s="1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4.25" x14ac:dyDescent="0.2">
      <c r="A795" s="7"/>
      <c r="B795" s="1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4.25" x14ac:dyDescent="0.2">
      <c r="A796" s="7"/>
      <c r="B796" s="1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4.25" x14ac:dyDescent="0.2">
      <c r="A797" s="7"/>
      <c r="B797" s="1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4.25" x14ac:dyDescent="0.2">
      <c r="A798" s="7"/>
      <c r="B798" s="1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4.25" x14ac:dyDescent="0.2">
      <c r="A799" s="7"/>
      <c r="B799" s="1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4.25" x14ac:dyDescent="0.2">
      <c r="A800" s="7"/>
      <c r="B800" s="1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4.25" x14ac:dyDescent="0.2">
      <c r="A801" s="7"/>
      <c r="B801" s="1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4.25" x14ac:dyDescent="0.2">
      <c r="A802" s="7"/>
      <c r="B802" s="1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4.25" x14ac:dyDescent="0.2">
      <c r="A803" s="7"/>
      <c r="B803" s="1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4.25" x14ac:dyDescent="0.2">
      <c r="A804" s="7"/>
      <c r="B804" s="1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4.25" x14ac:dyDescent="0.2">
      <c r="A805" s="7"/>
      <c r="B805" s="1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4.25" x14ac:dyDescent="0.2">
      <c r="A806" s="7"/>
      <c r="B806" s="1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4.25" x14ac:dyDescent="0.2">
      <c r="A807" s="7"/>
      <c r="B807" s="1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4.25" x14ac:dyDescent="0.2">
      <c r="A808" s="7"/>
      <c r="B808" s="1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4.25" x14ac:dyDescent="0.2">
      <c r="A809" s="7"/>
      <c r="B809" s="1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4.25" x14ac:dyDescent="0.2">
      <c r="A810" s="7"/>
      <c r="B810" s="1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4.25" x14ac:dyDescent="0.2">
      <c r="A811" s="7"/>
      <c r="B811" s="1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4.25" x14ac:dyDescent="0.2">
      <c r="A812" s="7"/>
      <c r="B812" s="1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4.25" x14ac:dyDescent="0.2">
      <c r="A813" s="7"/>
      <c r="B813" s="1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4.25" x14ac:dyDescent="0.2">
      <c r="A814" s="7"/>
      <c r="B814" s="1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4.25" x14ac:dyDescent="0.2">
      <c r="A815" s="7"/>
      <c r="B815" s="1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4.25" x14ac:dyDescent="0.2">
      <c r="A816" s="7"/>
      <c r="B816" s="1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4.25" x14ac:dyDescent="0.2">
      <c r="A817" s="7"/>
      <c r="B817" s="1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4.25" x14ac:dyDescent="0.2">
      <c r="A818" s="7"/>
      <c r="B818" s="1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4.25" x14ac:dyDescent="0.2">
      <c r="A819" s="7"/>
      <c r="B819" s="1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4.25" x14ac:dyDescent="0.2">
      <c r="A820" s="7"/>
      <c r="B820" s="1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4.25" x14ac:dyDescent="0.2">
      <c r="A821" s="7"/>
      <c r="B821" s="1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4.25" x14ac:dyDescent="0.2">
      <c r="A822" s="7"/>
      <c r="B822" s="1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4.25" x14ac:dyDescent="0.2">
      <c r="A823" s="7"/>
      <c r="B823" s="1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4.25" x14ac:dyDescent="0.2">
      <c r="A824" s="7"/>
      <c r="B824" s="1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4.25" x14ac:dyDescent="0.2">
      <c r="A825" s="7"/>
      <c r="B825" s="1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4.25" x14ac:dyDescent="0.2">
      <c r="A826" s="7"/>
      <c r="B826" s="1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4.25" x14ac:dyDescent="0.2">
      <c r="A827" s="7"/>
      <c r="B827" s="1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4.25" x14ac:dyDescent="0.2">
      <c r="A828" s="7"/>
      <c r="B828" s="1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4.25" x14ac:dyDescent="0.2">
      <c r="A829" s="7"/>
      <c r="B829" s="1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4.25" x14ac:dyDescent="0.2">
      <c r="A830" s="7"/>
      <c r="B830" s="1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4.25" x14ac:dyDescent="0.2">
      <c r="A831" s="7"/>
      <c r="B831" s="1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4.25" x14ac:dyDescent="0.2">
      <c r="A832" s="7"/>
      <c r="B832" s="1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4.25" x14ac:dyDescent="0.2">
      <c r="A833" s="7"/>
      <c r="B833" s="1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4.25" x14ac:dyDescent="0.2">
      <c r="A834" s="7"/>
      <c r="B834" s="1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4.25" x14ac:dyDescent="0.2">
      <c r="A835" s="7"/>
      <c r="B835" s="1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4.25" x14ac:dyDescent="0.2">
      <c r="A836" s="7"/>
      <c r="B836" s="1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4.25" x14ac:dyDescent="0.2">
      <c r="A837" s="7"/>
      <c r="B837" s="1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4.25" x14ac:dyDescent="0.2">
      <c r="A838" s="7"/>
      <c r="B838" s="1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4.25" x14ac:dyDescent="0.2">
      <c r="A839" s="7"/>
      <c r="B839" s="1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4.25" x14ac:dyDescent="0.2">
      <c r="A840" s="7"/>
      <c r="B840" s="1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4.25" x14ac:dyDescent="0.2">
      <c r="A841" s="7"/>
      <c r="B841" s="1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4.25" x14ac:dyDescent="0.2">
      <c r="A842" s="7"/>
      <c r="B842" s="1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4.25" x14ac:dyDescent="0.2">
      <c r="A843" s="7"/>
      <c r="B843" s="1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4.25" x14ac:dyDescent="0.2">
      <c r="A844" s="7"/>
      <c r="B844" s="1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4.25" x14ac:dyDescent="0.2">
      <c r="A845" s="7"/>
      <c r="B845" s="1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4.25" x14ac:dyDescent="0.2">
      <c r="A846" s="7"/>
      <c r="B846" s="1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4.25" x14ac:dyDescent="0.2">
      <c r="A847" s="7"/>
      <c r="B847" s="1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4.25" x14ac:dyDescent="0.2">
      <c r="A848" s="7"/>
      <c r="B848" s="1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4.25" x14ac:dyDescent="0.2">
      <c r="A849" s="7"/>
      <c r="B849" s="1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4.25" x14ac:dyDescent="0.2">
      <c r="A850" s="7"/>
      <c r="B850" s="1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4.25" x14ac:dyDescent="0.2">
      <c r="A851" s="7"/>
      <c r="B851" s="1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4.25" x14ac:dyDescent="0.2">
      <c r="A852" s="7"/>
      <c r="B852" s="1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4.25" x14ac:dyDescent="0.2">
      <c r="A853" s="7"/>
      <c r="B853" s="1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4.25" x14ac:dyDescent="0.2">
      <c r="A854" s="7"/>
      <c r="B854" s="1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4.25" x14ac:dyDescent="0.2">
      <c r="A855" s="7"/>
      <c r="B855" s="1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4.25" x14ac:dyDescent="0.2">
      <c r="A856" s="7"/>
      <c r="B856" s="1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4.25" x14ac:dyDescent="0.2">
      <c r="A857" s="7"/>
      <c r="B857" s="1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4.25" x14ac:dyDescent="0.2">
      <c r="A858" s="7"/>
      <c r="B858" s="1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4.25" x14ac:dyDescent="0.2">
      <c r="A859" s="7"/>
      <c r="B859" s="1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4.25" x14ac:dyDescent="0.2">
      <c r="A860" s="7"/>
      <c r="B860" s="1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4.25" x14ac:dyDescent="0.2">
      <c r="A861" s="7"/>
      <c r="B861" s="1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4.25" x14ac:dyDescent="0.2">
      <c r="A862" s="7"/>
      <c r="B862" s="1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4.25" x14ac:dyDescent="0.2">
      <c r="A863" s="7"/>
      <c r="B863" s="1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4.25" x14ac:dyDescent="0.2">
      <c r="A864" s="7"/>
      <c r="B864" s="1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4.25" x14ac:dyDescent="0.2">
      <c r="A865" s="7"/>
      <c r="B865" s="1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4.25" x14ac:dyDescent="0.2">
      <c r="A866" s="7"/>
      <c r="B866" s="1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4.25" x14ac:dyDescent="0.2">
      <c r="A867" s="7"/>
      <c r="B867" s="1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4.25" x14ac:dyDescent="0.2">
      <c r="A868" s="7"/>
      <c r="B868" s="1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4.25" x14ac:dyDescent="0.2">
      <c r="A869" s="7"/>
      <c r="B869" s="1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4.25" x14ac:dyDescent="0.2">
      <c r="A870" s="7"/>
      <c r="B870" s="1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4.25" x14ac:dyDescent="0.2">
      <c r="A871" s="7"/>
      <c r="B871" s="1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4.25" x14ac:dyDescent="0.2">
      <c r="A872" s="7"/>
      <c r="B872" s="1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4.25" x14ac:dyDescent="0.2">
      <c r="A873" s="7"/>
      <c r="B873" s="1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4.25" x14ac:dyDescent="0.2">
      <c r="A874" s="7"/>
      <c r="B874" s="1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4.25" x14ac:dyDescent="0.2">
      <c r="A875" s="7"/>
      <c r="B875" s="1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4.25" x14ac:dyDescent="0.2">
      <c r="A876" s="7"/>
      <c r="B876" s="1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4.25" x14ac:dyDescent="0.2">
      <c r="A877" s="7"/>
      <c r="B877" s="1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4.25" x14ac:dyDescent="0.2">
      <c r="A878" s="7"/>
      <c r="B878" s="1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4.25" x14ac:dyDescent="0.2">
      <c r="A879" s="7"/>
      <c r="B879" s="1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4.25" x14ac:dyDescent="0.2">
      <c r="A880" s="7"/>
      <c r="B880" s="1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4.25" x14ac:dyDescent="0.2">
      <c r="A881" s="7"/>
      <c r="B881" s="1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4.25" x14ac:dyDescent="0.2">
      <c r="A882" s="7"/>
      <c r="B882" s="1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4.25" x14ac:dyDescent="0.2">
      <c r="A883" s="7"/>
      <c r="B883" s="1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4.25" x14ac:dyDescent="0.2">
      <c r="A884" s="7"/>
      <c r="B884" s="1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4.25" x14ac:dyDescent="0.2">
      <c r="A885" s="7"/>
      <c r="B885" s="1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4.25" x14ac:dyDescent="0.2">
      <c r="A886" s="7"/>
      <c r="B886" s="1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4.25" x14ac:dyDescent="0.2">
      <c r="A887" s="7"/>
      <c r="B887" s="1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4.25" x14ac:dyDescent="0.2">
      <c r="A888" s="7"/>
      <c r="B888" s="1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4.25" x14ac:dyDescent="0.2">
      <c r="A889" s="7"/>
      <c r="B889" s="1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4.25" x14ac:dyDescent="0.2">
      <c r="A890" s="7"/>
      <c r="B890" s="1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4.25" x14ac:dyDescent="0.2">
      <c r="A891" s="7"/>
      <c r="B891" s="1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4.25" x14ac:dyDescent="0.2">
      <c r="A892" s="7"/>
      <c r="B892" s="1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4.25" x14ac:dyDescent="0.2">
      <c r="A893" s="7"/>
      <c r="B893" s="1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4.25" x14ac:dyDescent="0.2">
      <c r="A894" s="7"/>
      <c r="B894" s="1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4.25" x14ac:dyDescent="0.2">
      <c r="A895" s="7"/>
      <c r="B895" s="1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4.25" x14ac:dyDescent="0.2">
      <c r="A896" s="7"/>
      <c r="B896" s="1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4.25" x14ac:dyDescent="0.2">
      <c r="A897" s="7"/>
      <c r="B897" s="1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4.25" x14ac:dyDescent="0.2">
      <c r="A898" s="7"/>
      <c r="B898" s="1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4.25" x14ac:dyDescent="0.2">
      <c r="A899" s="7"/>
      <c r="B899" s="1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4.25" x14ac:dyDescent="0.2">
      <c r="A900" s="7"/>
      <c r="B900" s="1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4.25" x14ac:dyDescent="0.2">
      <c r="A901" s="7"/>
      <c r="B901" s="1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4.25" x14ac:dyDescent="0.2">
      <c r="A902" s="7"/>
      <c r="B902" s="1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4.25" x14ac:dyDescent="0.2">
      <c r="A903" s="7"/>
      <c r="B903" s="1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4.25" x14ac:dyDescent="0.2">
      <c r="A904" s="7"/>
      <c r="B904" s="1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4.25" x14ac:dyDescent="0.2">
      <c r="A905" s="7"/>
      <c r="B905" s="1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4.25" x14ac:dyDescent="0.2">
      <c r="A906" s="7"/>
      <c r="B906" s="1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4.25" x14ac:dyDescent="0.2">
      <c r="A907" s="7"/>
      <c r="B907" s="1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4.25" x14ac:dyDescent="0.2">
      <c r="A908" s="7"/>
      <c r="B908" s="1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4.25" x14ac:dyDescent="0.2">
      <c r="A909" s="7"/>
      <c r="B909" s="1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4.25" x14ac:dyDescent="0.2">
      <c r="A910" s="7"/>
      <c r="B910" s="1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4.25" x14ac:dyDescent="0.2">
      <c r="A911" s="7"/>
      <c r="B911" s="1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4.25" x14ac:dyDescent="0.2">
      <c r="A912" s="7"/>
      <c r="B912" s="1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4.25" x14ac:dyDescent="0.2">
      <c r="A913" s="7"/>
      <c r="B913" s="1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4.25" x14ac:dyDescent="0.2">
      <c r="A914" s="7"/>
      <c r="B914" s="1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4.25" x14ac:dyDescent="0.2">
      <c r="A915" s="7"/>
      <c r="B915" s="1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4.25" x14ac:dyDescent="0.2">
      <c r="A916" s="7"/>
      <c r="B916" s="1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4.25" x14ac:dyDescent="0.2">
      <c r="A917" s="7"/>
      <c r="B917" s="1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4.25" x14ac:dyDescent="0.2">
      <c r="A918" s="7"/>
      <c r="B918" s="1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4.25" x14ac:dyDescent="0.2">
      <c r="A919" s="7"/>
      <c r="B919" s="1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4.25" x14ac:dyDescent="0.2">
      <c r="A920" s="7"/>
      <c r="B920" s="1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4.25" x14ac:dyDescent="0.2">
      <c r="A921" s="7"/>
      <c r="B921" s="1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4.25" x14ac:dyDescent="0.2">
      <c r="A922" s="7"/>
      <c r="B922" s="1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4.25" x14ac:dyDescent="0.2">
      <c r="A923" s="7"/>
      <c r="B923" s="1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4.25" x14ac:dyDescent="0.2">
      <c r="A924" s="7"/>
      <c r="B924" s="1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4.25" x14ac:dyDescent="0.2">
      <c r="A925" s="7"/>
      <c r="B925" s="1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4.25" x14ac:dyDescent="0.2">
      <c r="A926" s="7"/>
      <c r="B926" s="1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4.25" x14ac:dyDescent="0.2">
      <c r="A927" s="7"/>
      <c r="B927" s="1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4.25" x14ac:dyDescent="0.2">
      <c r="A928" s="7"/>
      <c r="B928" s="1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4.25" x14ac:dyDescent="0.2">
      <c r="A929" s="7"/>
      <c r="B929" s="1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4.25" x14ac:dyDescent="0.2">
      <c r="A930" s="7"/>
      <c r="B930" s="1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4.25" x14ac:dyDescent="0.2">
      <c r="A931" s="7"/>
      <c r="B931" s="1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4.25" x14ac:dyDescent="0.2">
      <c r="A932" s="7"/>
      <c r="B932" s="1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4.25" x14ac:dyDescent="0.2">
      <c r="A933" s="7"/>
      <c r="B933" s="1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4.25" x14ac:dyDescent="0.2">
      <c r="A934" s="7"/>
      <c r="B934" s="1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4.25" x14ac:dyDescent="0.2">
      <c r="A935" s="7"/>
      <c r="B935" s="1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4.25" x14ac:dyDescent="0.2">
      <c r="A936" s="7"/>
      <c r="B936" s="1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4.25" x14ac:dyDescent="0.2">
      <c r="A937" s="7"/>
      <c r="B937" s="1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4.25" x14ac:dyDescent="0.2">
      <c r="A938" s="7"/>
      <c r="B938" s="1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4.25" x14ac:dyDescent="0.2">
      <c r="A939" s="7"/>
      <c r="B939" s="1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4.25" x14ac:dyDescent="0.2">
      <c r="A940" s="7"/>
      <c r="B940" s="1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4.25" x14ac:dyDescent="0.2">
      <c r="A941" s="7"/>
      <c r="B941" s="1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4.25" x14ac:dyDescent="0.2">
      <c r="A942" s="7"/>
      <c r="B942" s="1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4.25" x14ac:dyDescent="0.2">
      <c r="A943" s="7"/>
      <c r="B943" s="1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4.25" x14ac:dyDescent="0.2">
      <c r="A944" s="7"/>
      <c r="B944" s="1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4.25" x14ac:dyDescent="0.2">
      <c r="A945" s="7"/>
      <c r="B945" s="1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4.25" x14ac:dyDescent="0.2">
      <c r="A946" s="7"/>
      <c r="B946" s="1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4.25" x14ac:dyDescent="0.2">
      <c r="A947" s="7"/>
      <c r="B947" s="1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</sheetData>
  <autoFilter ref="A1:M947" xr:uid="{00000000-0009-0000-0000-000000000000}"/>
  <customSheetViews>
    <customSheetView guid="{ADD05983-5AB0-4CE5-9CB6-7A0FCA44FC82}" filter="1" showAutoFilter="1">
      <pageMargins left="0.7" right="0.7" top="0.75" bottom="0.75" header="0.3" footer="0.3"/>
      <autoFilter ref="M1:M988" xr:uid="{E723643F-244D-4607-A04B-9B2AB0DCA6C5}"/>
    </customSheetView>
  </customSheetViews>
  <hyperlinks>
    <hyperlink ref="B3" r:id="rId1" xr:uid="{00000000-0004-0000-0000-000000000000}"/>
    <hyperlink ref="B5" r:id="rId2" xr:uid="{00000000-0004-0000-0000-000001000000}"/>
    <hyperlink ref="B10" r:id="rId3" xr:uid="{00000000-0004-0000-0000-000002000000}"/>
    <hyperlink ref="B14" r:id="rId4" xr:uid="{00000000-0004-0000-0000-000003000000}"/>
    <hyperlink ref="B15" r:id="rId5" xr:uid="{00000000-0004-0000-0000-000004000000}"/>
    <hyperlink ref="B17" r:id="rId6" xr:uid="{00000000-0004-0000-0000-000005000000}"/>
    <hyperlink ref="B21" r:id="rId7" xr:uid="{00000000-0004-0000-0000-000006000000}"/>
    <hyperlink ref="B23" r:id="rId8" xr:uid="{00000000-0004-0000-0000-000007000000}"/>
    <hyperlink ref="B25" r:id="rId9" xr:uid="{00000000-0004-0000-0000-000008000000}"/>
    <hyperlink ref="B26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01"/>
  <sheetViews>
    <sheetView tabSelected="1" workbookViewId="0">
      <pane ySplit="1" topLeftCell="A18" activePane="bottomLeft" state="frozen"/>
      <selection pane="bottomLeft" activeCell="B40" sqref="B40"/>
    </sheetView>
  </sheetViews>
  <sheetFormatPr defaultColWidth="12.5703125" defaultRowHeight="15.75" customHeight="1" x14ac:dyDescent="0.2"/>
  <cols>
    <col min="1" max="1" width="5.7109375" customWidth="1"/>
    <col min="2" max="2" width="35.28515625" customWidth="1"/>
    <col min="3" max="3" width="10.140625" customWidth="1"/>
    <col min="4" max="4" width="13" customWidth="1"/>
    <col min="7" max="7" width="17.28515625" customWidth="1"/>
    <col min="12" max="12" width="17.28515625" customWidth="1"/>
    <col min="13" max="13" width="10" hidden="1" customWidth="1"/>
    <col min="14" max="14" width="17.28515625" customWidth="1"/>
  </cols>
  <sheetData>
    <row r="1" spans="1:25" ht="60" x14ac:dyDescent="0.2">
      <c r="A1" s="9" t="s">
        <v>0</v>
      </c>
      <c r="B1" s="9" t="s">
        <v>1</v>
      </c>
      <c r="C1" s="9" t="s">
        <v>2</v>
      </c>
      <c r="D1" s="9" t="s">
        <v>82</v>
      </c>
      <c r="E1" s="9" t="s">
        <v>4</v>
      </c>
      <c r="F1" s="9" t="s">
        <v>3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5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5" ht="14.25" x14ac:dyDescent="0.2">
      <c r="A2" s="11">
        <v>1</v>
      </c>
      <c r="B2" s="29" t="s">
        <v>83</v>
      </c>
      <c r="C2" s="12" t="s">
        <v>84</v>
      </c>
      <c r="D2" s="11" t="s">
        <v>85</v>
      </c>
      <c r="E2" s="11"/>
      <c r="F2" s="12"/>
      <c r="G2" s="11">
        <f>26+10</f>
        <v>36</v>
      </c>
      <c r="H2" s="12"/>
      <c r="I2" s="12"/>
      <c r="J2" s="11"/>
      <c r="K2" s="6">
        <f t="shared" ref="K2:K34" si="0">SUM(E2:J2)</f>
        <v>36</v>
      </c>
      <c r="L2" s="11" t="s">
        <v>15</v>
      </c>
      <c r="M2" s="11"/>
      <c r="N2" s="11" t="s">
        <v>26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25" x14ac:dyDescent="0.2">
      <c r="A3" s="11">
        <v>2</v>
      </c>
      <c r="B3" s="29" t="s">
        <v>86</v>
      </c>
      <c r="C3" s="12" t="s">
        <v>87</v>
      </c>
      <c r="D3" s="11" t="s">
        <v>88</v>
      </c>
      <c r="E3" s="11">
        <f>15+3*1</f>
        <v>18</v>
      </c>
      <c r="F3" s="12"/>
      <c r="G3" s="11">
        <f>4</f>
        <v>4</v>
      </c>
      <c r="H3" s="12">
        <f>1+1+5+2</f>
        <v>9</v>
      </c>
      <c r="I3" s="12"/>
      <c r="J3" s="11"/>
      <c r="K3" s="6">
        <f t="shared" si="0"/>
        <v>31</v>
      </c>
      <c r="L3" s="11" t="s">
        <v>25</v>
      </c>
      <c r="M3" s="11"/>
      <c r="N3" s="11" t="s">
        <v>16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4.25" x14ac:dyDescent="0.2">
      <c r="A4" s="11">
        <v>3</v>
      </c>
      <c r="B4" s="29" t="s">
        <v>89</v>
      </c>
      <c r="C4" s="12" t="s">
        <v>87</v>
      </c>
      <c r="D4" s="11" t="s">
        <v>88</v>
      </c>
      <c r="E4" s="11"/>
      <c r="F4" s="12"/>
      <c r="G4" s="11">
        <f>26</f>
        <v>26</v>
      </c>
      <c r="H4" s="12"/>
      <c r="I4" s="12">
        <f>1+1+1</f>
        <v>3</v>
      </c>
      <c r="J4" s="11"/>
      <c r="K4" s="6">
        <f t="shared" si="0"/>
        <v>29</v>
      </c>
      <c r="L4" s="11" t="s">
        <v>25</v>
      </c>
      <c r="M4" s="11"/>
      <c r="N4" s="11" t="s">
        <v>26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4.25" x14ac:dyDescent="0.2">
      <c r="A5" s="11">
        <v>4</v>
      </c>
      <c r="B5" s="29" t="s">
        <v>90</v>
      </c>
      <c r="C5" s="12" t="s">
        <v>91</v>
      </c>
      <c r="D5" s="11" t="s">
        <v>92</v>
      </c>
      <c r="E5" s="11">
        <f>15+3*1</f>
        <v>18</v>
      </c>
      <c r="F5" s="12"/>
      <c r="G5" s="11">
        <f>4</f>
        <v>4</v>
      </c>
      <c r="H5" s="12">
        <f>2+1+1+1+1</f>
        <v>6</v>
      </c>
      <c r="I5" s="12"/>
      <c r="J5" s="11"/>
      <c r="K5" s="6">
        <f t="shared" si="0"/>
        <v>28</v>
      </c>
      <c r="L5" s="11" t="s">
        <v>25</v>
      </c>
      <c r="M5" s="11"/>
      <c r="N5" s="11" t="s">
        <v>16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4.25" x14ac:dyDescent="0.2">
      <c r="A6" s="11">
        <v>5</v>
      </c>
      <c r="B6" s="29" t="s">
        <v>93</v>
      </c>
      <c r="C6" s="12" t="s">
        <v>94</v>
      </c>
      <c r="D6" s="11" t="s">
        <v>95</v>
      </c>
      <c r="E6" s="11"/>
      <c r="F6" s="12">
        <f>8+8+6</f>
        <v>22</v>
      </c>
      <c r="G6" s="11"/>
      <c r="H6" s="12">
        <f>5</f>
        <v>5</v>
      </c>
      <c r="I6" s="12"/>
      <c r="J6" s="11"/>
      <c r="K6" s="6">
        <f t="shared" si="0"/>
        <v>27</v>
      </c>
      <c r="L6" s="11" t="s">
        <v>25</v>
      </c>
      <c r="M6" s="11"/>
      <c r="N6" s="11" t="s">
        <v>16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4.25" x14ac:dyDescent="0.2">
      <c r="A7" s="11">
        <v>6</v>
      </c>
      <c r="B7" s="29" t="s">
        <v>96</v>
      </c>
      <c r="C7" s="12" t="s">
        <v>94</v>
      </c>
      <c r="D7" s="11" t="s">
        <v>95</v>
      </c>
      <c r="E7" s="11"/>
      <c r="F7" s="12">
        <f>6</f>
        <v>6</v>
      </c>
      <c r="G7" s="11">
        <f>16+4</f>
        <v>20</v>
      </c>
      <c r="H7" s="12"/>
      <c r="I7" s="12"/>
      <c r="J7" s="11"/>
      <c r="K7" s="6">
        <f t="shared" si="0"/>
        <v>26</v>
      </c>
      <c r="L7" s="11" t="s">
        <v>25</v>
      </c>
      <c r="M7" s="11"/>
      <c r="N7" s="11" t="s">
        <v>22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.25" x14ac:dyDescent="0.2">
      <c r="A8" s="11">
        <v>7</v>
      </c>
      <c r="B8" s="29" t="s">
        <v>97</v>
      </c>
      <c r="C8" s="12" t="s">
        <v>84</v>
      </c>
      <c r="D8" s="11" t="s">
        <v>85</v>
      </c>
      <c r="E8" s="11"/>
      <c r="F8" s="12"/>
      <c r="G8" s="11">
        <f>26</f>
        <v>26</v>
      </c>
      <c r="H8" s="12"/>
      <c r="I8" s="12"/>
      <c r="J8" s="11"/>
      <c r="K8" s="6">
        <f t="shared" si="0"/>
        <v>26</v>
      </c>
      <c r="L8" s="11" t="s">
        <v>25</v>
      </c>
      <c r="M8" s="11"/>
      <c r="N8" s="11" t="s">
        <v>26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4.25" x14ac:dyDescent="0.2">
      <c r="A9" s="11">
        <v>8</v>
      </c>
      <c r="B9" s="29" t="s">
        <v>98</v>
      </c>
      <c r="C9" s="12" t="s">
        <v>99</v>
      </c>
      <c r="D9" s="11" t="s">
        <v>92</v>
      </c>
      <c r="E9" s="11"/>
      <c r="F9" s="12"/>
      <c r="G9" s="11"/>
      <c r="H9" s="12"/>
      <c r="I9" s="12"/>
      <c r="J9" s="11">
        <f>6+10+10</f>
        <v>26</v>
      </c>
      <c r="K9" s="6">
        <f t="shared" si="0"/>
        <v>26</v>
      </c>
      <c r="L9" s="11" t="s">
        <v>25</v>
      </c>
      <c r="M9" s="11"/>
      <c r="N9" s="11" t="s">
        <v>26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4.25" x14ac:dyDescent="0.2">
      <c r="A10" s="11">
        <v>9</v>
      </c>
      <c r="B10" s="29" t="s">
        <v>100</v>
      </c>
      <c r="C10" s="12" t="s">
        <v>101</v>
      </c>
      <c r="D10" s="11" t="s">
        <v>88</v>
      </c>
      <c r="E10" s="11"/>
      <c r="F10" s="12"/>
      <c r="G10" s="11"/>
      <c r="H10" s="12">
        <f>2+2+2+2+2+2+2+2+2+2+2+2+1</f>
        <v>25</v>
      </c>
      <c r="I10" s="12"/>
      <c r="J10" s="11"/>
      <c r="K10" s="6">
        <f t="shared" si="0"/>
        <v>25</v>
      </c>
      <c r="L10" s="11" t="s">
        <v>25</v>
      </c>
      <c r="M10" s="11"/>
      <c r="N10" s="11" t="s">
        <v>16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x14ac:dyDescent="0.2">
      <c r="A11" s="11">
        <v>10</v>
      </c>
      <c r="B11" s="29" t="s">
        <v>102</v>
      </c>
      <c r="C11" s="12" t="s">
        <v>91</v>
      </c>
      <c r="D11" s="11" t="s">
        <v>92</v>
      </c>
      <c r="E11" s="11">
        <f t="shared" ref="E11:E12" si="1">15+3*1</f>
        <v>18</v>
      </c>
      <c r="F11" s="12">
        <f>6</f>
        <v>6</v>
      </c>
      <c r="G11" s="11"/>
      <c r="H11" s="12"/>
      <c r="I11" s="12"/>
      <c r="J11" s="11"/>
      <c r="K11" s="6">
        <f t="shared" si="0"/>
        <v>24</v>
      </c>
      <c r="L11" s="11" t="s">
        <v>25</v>
      </c>
      <c r="M11" s="11"/>
      <c r="N11" s="11" t="s">
        <v>77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4.25" x14ac:dyDescent="0.2">
      <c r="A12" s="11">
        <v>11</v>
      </c>
      <c r="B12" s="29" t="s">
        <v>103</v>
      </c>
      <c r="C12" s="12" t="s">
        <v>104</v>
      </c>
      <c r="D12" s="11" t="s">
        <v>105</v>
      </c>
      <c r="E12" s="11">
        <f t="shared" si="1"/>
        <v>18</v>
      </c>
      <c r="F12" s="12"/>
      <c r="G12" s="11">
        <f t="shared" ref="G12:G14" si="2">4</f>
        <v>4</v>
      </c>
      <c r="H12" s="12"/>
      <c r="I12" s="12"/>
      <c r="J12" s="11"/>
      <c r="K12" s="6">
        <f t="shared" si="0"/>
        <v>22</v>
      </c>
      <c r="L12" s="11" t="s">
        <v>25</v>
      </c>
      <c r="M12" s="11"/>
      <c r="N12" s="11" t="s">
        <v>26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25" x14ac:dyDescent="0.2">
      <c r="A13" s="11">
        <v>12</v>
      </c>
      <c r="B13" s="29" t="s">
        <v>106</v>
      </c>
      <c r="C13" s="12" t="s">
        <v>87</v>
      </c>
      <c r="D13" s="11" t="s">
        <v>88</v>
      </c>
      <c r="E13" s="11">
        <v>15</v>
      </c>
      <c r="F13" s="12"/>
      <c r="G13" s="11">
        <f t="shared" si="2"/>
        <v>4</v>
      </c>
      <c r="H13" s="12">
        <f>1+1+1</f>
        <v>3</v>
      </c>
      <c r="I13" s="12"/>
      <c r="J13" s="11"/>
      <c r="K13" s="6">
        <f t="shared" si="0"/>
        <v>22</v>
      </c>
      <c r="L13" s="11" t="s">
        <v>25</v>
      </c>
      <c r="M13" s="11"/>
      <c r="N13" s="11" t="s">
        <v>51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4.25" x14ac:dyDescent="0.2">
      <c r="A14" s="11">
        <v>13</v>
      </c>
      <c r="B14" s="29" t="s">
        <v>107</v>
      </c>
      <c r="C14" s="12" t="s">
        <v>108</v>
      </c>
      <c r="D14" s="11" t="s">
        <v>85</v>
      </c>
      <c r="E14" s="11"/>
      <c r="F14" s="12">
        <f>4+8</f>
        <v>12</v>
      </c>
      <c r="G14" s="11">
        <f t="shared" si="2"/>
        <v>4</v>
      </c>
      <c r="H14" s="12">
        <f>2+2</f>
        <v>4</v>
      </c>
      <c r="I14" s="12"/>
      <c r="J14" s="11">
        <f>2</f>
        <v>2</v>
      </c>
      <c r="K14" s="6">
        <f t="shared" si="0"/>
        <v>22</v>
      </c>
      <c r="L14" s="11" t="s">
        <v>25</v>
      </c>
      <c r="M14" s="11"/>
      <c r="N14" s="11" t="s">
        <v>26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25" x14ac:dyDescent="0.2">
      <c r="A15" s="11">
        <v>14</v>
      </c>
      <c r="B15" s="29" t="s">
        <v>109</v>
      </c>
      <c r="C15" s="12" t="s">
        <v>110</v>
      </c>
      <c r="D15" s="11" t="s">
        <v>105</v>
      </c>
      <c r="E15" s="11"/>
      <c r="F15" s="12">
        <f>8+6+6</f>
        <v>20</v>
      </c>
      <c r="G15" s="11"/>
      <c r="H15" s="12"/>
      <c r="I15" s="12"/>
      <c r="J15" s="11"/>
      <c r="K15" s="6">
        <f t="shared" si="0"/>
        <v>20</v>
      </c>
      <c r="L15" s="11" t="s">
        <v>25</v>
      </c>
      <c r="M15" s="11"/>
      <c r="N15" s="11" t="s">
        <v>26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4.25" x14ac:dyDescent="0.2">
      <c r="A16" s="11">
        <v>15</v>
      </c>
      <c r="B16" s="29" t="s">
        <v>111</v>
      </c>
      <c r="C16" s="12" t="s">
        <v>112</v>
      </c>
      <c r="D16" s="11" t="s">
        <v>113</v>
      </c>
      <c r="E16" s="11"/>
      <c r="F16" s="12"/>
      <c r="G16" s="11">
        <f>16+4</f>
        <v>20</v>
      </c>
      <c r="H16" s="12"/>
      <c r="I16" s="12"/>
      <c r="J16" s="11"/>
      <c r="K16" s="6">
        <f t="shared" si="0"/>
        <v>20</v>
      </c>
      <c r="L16" s="11" t="s">
        <v>25</v>
      </c>
      <c r="M16" s="11"/>
      <c r="N16" s="11" t="s">
        <v>77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25" x14ac:dyDescent="0.2">
      <c r="A17" s="11" t="s">
        <v>114</v>
      </c>
      <c r="B17" s="29" t="s">
        <v>115</v>
      </c>
      <c r="C17" s="12" t="s">
        <v>116</v>
      </c>
      <c r="D17" s="11" t="s">
        <v>113</v>
      </c>
      <c r="E17" s="11">
        <f t="shared" ref="E17:E18" si="3">15+1*3</f>
        <v>18</v>
      </c>
      <c r="F17" s="12"/>
      <c r="G17" s="11"/>
      <c r="H17" s="12"/>
      <c r="I17" s="12"/>
      <c r="J17" s="11"/>
      <c r="K17" s="6">
        <f t="shared" si="0"/>
        <v>18</v>
      </c>
      <c r="L17" s="11" t="s">
        <v>25</v>
      </c>
      <c r="M17" s="11"/>
      <c r="N17" s="11" t="s">
        <v>77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11" t="s">
        <v>114</v>
      </c>
      <c r="B18" s="29" t="s">
        <v>117</v>
      </c>
      <c r="C18" s="12" t="s">
        <v>104</v>
      </c>
      <c r="D18" s="11" t="s">
        <v>105</v>
      </c>
      <c r="E18" s="11">
        <f t="shared" si="3"/>
        <v>18</v>
      </c>
      <c r="F18" s="12"/>
      <c r="G18" s="11"/>
      <c r="H18" s="12"/>
      <c r="I18" s="12"/>
      <c r="J18" s="11"/>
      <c r="K18" s="6">
        <f t="shared" si="0"/>
        <v>18</v>
      </c>
      <c r="L18" s="11" t="s">
        <v>25</v>
      </c>
      <c r="M18" s="11"/>
      <c r="N18" s="11" t="s">
        <v>16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25" x14ac:dyDescent="0.2">
      <c r="A19" s="11">
        <v>18</v>
      </c>
      <c r="B19" s="29" t="s">
        <v>118</v>
      </c>
      <c r="C19" s="12" t="s">
        <v>119</v>
      </c>
      <c r="D19" s="11" t="s">
        <v>120</v>
      </c>
      <c r="E19" s="11"/>
      <c r="F19" s="12">
        <f>8</f>
        <v>8</v>
      </c>
      <c r="G19" s="11">
        <f>4</f>
        <v>4</v>
      </c>
      <c r="H19" s="12">
        <f>1+1+1+1+1</f>
        <v>5</v>
      </c>
      <c r="I19" s="12"/>
      <c r="J19" s="11"/>
      <c r="K19" s="6">
        <f t="shared" si="0"/>
        <v>17</v>
      </c>
      <c r="L19" s="11" t="s">
        <v>15</v>
      </c>
      <c r="M19" s="11"/>
      <c r="N19" s="11" t="s">
        <v>26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4.25" x14ac:dyDescent="0.2">
      <c r="A20" s="11">
        <v>19</v>
      </c>
      <c r="B20" s="29" t="s">
        <v>121</v>
      </c>
      <c r="C20" s="12" t="s">
        <v>122</v>
      </c>
      <c r="D20" s="11" t="s">
        <v>95</v>
      </c>
      <c r="E20" s="11"/>
      <c r="F20" s="12"/>
      <c r="G20" s="11">
        <f>12</f>
        <v>12</v>
      </c>
      <c r="H20" s="12">
        <f>2+2</f>
        <v>4</v>
      </c>
      <c r="I20" s="12"/>
      <c r="J20" s="11"/>
      <c r="K20" s="6">
        <f t="shared" si="0"/>
        <v>16</v>
      </c>
      <c r="L20" s="11" t="s">
        <v>15</v>
      </c>
      <c r="M20" s="11"/>
      <c r="N20" s="11" t="s">
        <v>77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4.25" x14ac:dyDescent="0.2">
      <c r="A21" s="11">
        <v>20</v>
      </c>
      <c r="B21" s="29" t="s">
        <v>123</v>
      </c>
      <c r="C21" s="12" t="s">
        <v>87</v>
      </c>
      <c r="D21" s="11" t="s">
        <v>88</v>
      </c>
      <c r="E21" s="11">
        <f>15</f>
        <v>15</v>
      </c>
      <c r="F21" s="12"/>
      <c r="G21" s="11"/>
      <c r="H21" s="12"/>
      <c r="I21" s="12"/>
      <c r="J21" s="11"/>
      <c r="K21" s="6">
        <f t="shared" si="0"/>
        <v>15</v>
      </c>
      <c r="L21" s="11" t="s">
        <v>25</v>
      </c>
      <c r="M21" s="11"/>
      <c r="N21" s="11" t="s">
        <v>26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4.25" x14ac:dyDescent="0.2">
      <c r="A22" s="11">
        <v>21</v>
      </c>
      <c r="B22" s="29" t="s">
        <v>124</v>
      </c>
      <c r="C22" s="12" t="s">
        <v>122</v>
      </c>
      <c r="D22" s="11" t="s">
        <v>95</v>
      </c>
      <c r="E22" s="11"/>
      <c r="F22" s="12"/>
      <c r="G22" s="11">
        <f>12</f>
        <v>12</v>
      </c>
      <c r="H22" s="12">
        <f>2</f>
        <v>2</v>
      </c>
      <c r="I22" s="12"/>
      <c r="J22" s="11"/>
      <c r="K22" s="6">
        <f t="shared" si="0"/>
        <v>14</v>
      </c>
      <c r="L22" s="11" t="s">
        <v>25</v>
      </c>
      <c r="M22" s="11"/>
      <c r="N22" s="11" t="s">
        <v>16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4.25" x14ac:dyDescent="0.2">
      <c r="A23" s="11">
        <v>22</v>
      </c>
      <c r="B23" s="29" t="s">
        <v>125</v>
      </c>
      <c r="C23" s="12" t="s">
        <v>126</v>
      </c>
      <c r="D23" s="11" t="s">
        <v>120</v>
      </c>
      <c r="E23" s="11">
        <f>3*0.7</f>
        <v>2.0999999999999996</v>
      </c>
      <c r="F23" s="12"/>
      <c r="G23" s="11"/>
      <c r="H23" s="12">
        <f>8+1+1+1</f>
        <v>11</v>
      </c>
      <c r="I23" s="12"/>
      <c r="J23" s="11"/>
      <c r="K23" s="6">
        <f t="shared" si="0"/>
        <v>13.1</v>
      </c>
      <c r="L23" s="11" t="s">
        <v>25</v>
      </c>
      <c r="M23" s="11"/>
      <c r="N23" s="11" t="s">
        <v>16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4.25" x14ac:dyDescent="0.2">
      <c r="A24" s="11">
        <v>23</v>
      </c>
      <c r="B24" s="29" t="s">
        <v>127</v>
      </c>
      <c r="C24" s="12" t="s">
        <v>128</v>
      </c>
      <c r="D24" s="11" t="s">
        <v>129</v>
      </c>
      <c r="E24" s="11">
        <f>4+6</f>
        <v>10</v>
      </c>
      <c r="F24" s="12"/>
      <c r="G24" s="11"/>
      <c r="H24" s="12">
        <f>1+2</f>
        <v>3</v>
      </c>
      <c r="I24" s="12"/>
      <c r="J24" s="11"/>
      <c r="K24" s="6">
        <f t="shared" si="0"/>
        <v>13</v>
      </c>
      <c r="L24" s="11" t="s">
        <v>25</v>
      </c>
      <c r="M24" s="11"/>
      <c r="N24" s="11" t="s">
        <v>16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25" x14ac:dyDescent="0.2">
      <c r="A25" s="11">
        <v>24</v>
      </c>
      <c r="B25" s="29" t="s">
        <v>130</v>
      </c>
      <c r="C25" s="12" t="s">
        <v>108</v>
      </c>
      <c r="D25" s="11" t="s">
        <v>85</v>
      </c>
      <c r="E25" s="11"/>
      <c r="F25" s="12">
        <f t="shared" ref="F25:G25" si="4">4</f>
        <v>4</v>
      </c>
      <c r="G25" s="11">
        <f t="shared" si="4"/>
        <v>4</v>
      </c>
      <c r="H25" s="12">
        <f>1+1+1+2</f>
        <v>5</v>
      </c>
      <c r="I25" s="12"/>
      <c r="J25" s="11"/>
      <c r="K25" s="6">
        <f t="shared" si="0"/>
        <v>13</v>
      </c>
      <c r="L25" s="11" t="s">
        <v>25</v>
      </c>
      <c r="M25" s="11"/>
      <c r="N25" s="11" t="s">
        <v>16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4.25" x14ac:dyDescent="0.2">
      <c r="A26" s="11">
        <v>25</v>
      </c>
      <c r="B26" s="29" t="s">
        <v>131</v>
      </c>
      <c r="C26" s="12" t="s">
        <v>110</v>
      </c>
      <c r="D26" s="11" t="s">
        <v>105</v>
      </c>
      <c r="E26" s="11"/>
      <c r="F26" s="12">
        <f>4+6</f>
        <v>10</v>
      </c>
      <c r="G26" s="11"/>
      <c r="H26" s="12">
        <f>1</f>
        <v>1</v>
      </c>
      <c r="I26" s="12"/>
      <c r="J26" s="11"/>
      <c r="K26" s="6">
        <f t="shared" si="0"/>
        <v>11</v>
      </c>
      <c r="L26" s="11" t="s">
        <v>25</v>
      </c>
      <c r="M26" s="11"/>
      <c r="N26" s="11" t="s">
        <v>16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.25" x14ac:dyDescent="0.2">
      <c r="A27" s="11">
        <v>26</v>
      </c>
      <c r="B27" s="29" t="s">
        <v>132</v>
      </c>
      <c r="C27" s="12" t="s">
        <v>133</v>
      </c>
      <c r="D27" s="11" t="s">
        <v>134</v>
      </c>
      <c r="E27" s="11">
        <f>0.7*3</f>
        <v>2.0999999999999996</v>
      </c>
      <c r="F27" s="12"/>
      <c r="G27" s="11"/>
      <c r="H27" s="12">
        <f>5</f>
        <v>5</v>
      </c>
      <c r="I27" s="12">
        <f>1+1+1</f>
        <v>3</v>
      </c>
      <c r="J27" s="11"/>
      <c r="K27" s="6">
        <f t="shared" si="0"/>
        <v>10.1</v>
      </c>
      <c r="L27" s="11" t="s">
        <v>15</v>
      </c>
      <c r="M27" s="11"/>
      <c r="N27" s="11" t="s">
        <v>51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4.25" x14ac:dyDescent="0.2">
      <c r="A28" s="11">
        <v>27</v>
      </c>
      <c r="B28" s="29" t="s">
        <v>135</v>
      </c>
      <c r="C28" s="12" t="s">
        <v>136</v>
      </c>
      <c r="D28" s="11" t="s">
        <v>137</v>
      </c>
      <c r="E28" s="11"/>
      <c r="F28" s="12">
        <f>8</f>
        <v>8</v>
      </c>
      <c r="G28" s="11"/>
      <c r="H28" s="12"/>
      <c r="I28" s="12"/>
      <c r="J28" s="11"/>
      <c r="K28" s="6">
        <f t="shared" si="0"/>
        <v>8</v>
      </c>
      <c r="L28" s="11" t="s">
        <v>15</v>
      </c>
      <c r="M28" s="11"/>
      <c r="N28" s="11" t="s">
        <v>26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25" x14ac:dyDescent="0.2">
      <c r="A29" s="11" t="s">
        <v>138</v>
      </c>
      <c r="B29" s="29" t="s">
        <v>139</v>
      </c>
      <c r="C29" s="12" t="s">
        <v>101</v>
      </c>
      <c r="D29" s="11" t="s">
        <v>88</v>
      </c>
      <c r="E29" s="11"/>
      <c r="F29" s="12">
        <f>6</f>
        <v>6</v>
      </c>
      <c r="G29" s="11"/>
      <c r="H29" s="12"/>
      <c r="I29" s="12"/>
      <c r="J29" s="11"/>
      <c r="K29" s="6">
        <f t="shared" si="0"/>
        <v>6</v>
      </c>
      <c r="L29" s="11" t="s">
        <v>25</v>
      </c>
      <c r="M29" s="11"/>
      <c r="N29" s="11" t="s">
        <v>51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.25" x14ac:dyDescent="0.2">
      <c r="A30" s="11" t="s">
        <v>138</v>
      </c>
      <c r="B30" s="29" t="s">
        <v>140</v>
      </c>
      <c r="C30" s="12" t="s">
        <v>94</v>
      </c>
      <c r="D30" s="11" t="s">
        <v>95</v>
      </c>
      <c r="E30" s="11"/>
      <c r="F30" s="12">
        <f t="shared" ref="F30:F32" si="5">6</f>
        <v>6</v>
      </c>
      <c r="G30" s="11"/>
      <c r="H30" s="12"/>
      <c r="I30" s="12"/>
      <c r="J30" s="11"/>
      <c r="K30" s="6">
        <f t="shared" si="0"/>
        <v>6</v>
      </c>
      <c r="L30" s="11" t="s">
        <v>25</v>
      </c>
      <c r="M30" s="11"/>
      <c r="N30" s="11" t="s">
        <v>51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 x14ac:dyDescent="0.2">
      <c r="A31" s="11" t="s">
        <v>138</v>
      </c>
      <c r="B31" s="29" t="s">
        <v>141</v>
      </c>
      <c r="C31" s="12" t="s">
        <v>136</v>
      </c>
      <c r="D31" s="11" t="s">
        <v>137</v>
      </c>
      <c r="E31" s="11"/>
      <c r="F31" s="12">
        <f t="shared" si="5"/>
        <v>6</v>
      </c>
      <c r="G31" s="11"/>
      <c r="H31" s="12"/>
      <c r="I31" s="12"/>
      <c r="J31" s="11"/>
      <c r="K31" s="6">
        <f t="shared" si="0"/>
        <v>6</v>
      </c>
      <c r="L31" s="11" t="s">
        <v>25</v>
      </c>
      <c r="M31" s="11"/>
      <c r="N31" s="11" t="s">
        <v>51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.25" x14ac:dyDescent="0.2">
      <c r="A32" s="11" t="s">
        <v>138</v>
      </c>
      <c r="B32" s="29" t="s">
        <v>142</v>
      </c>
      <c r="C32" s="12" t="s">
        <v>94</v>
      </c>
      <c r="D32" s="11" t="s">
        <v>95</v>
      </c>
      <c r="E32" s="11"/>
      <c r="F32" s="12">
        <f t="shared" si="5"/>
        <v>6</v>
      </c>
      <c r="G32" s="11"/>
      <c r="H32" s="12"/>
      <c r="I32" s="12"/>
      <c r="J32" s="11"/>
      <c r="K32" s="6">
        <f t="shared" si="0"/>
        <v>6</v>
      </c>
      <c r="L32" s="11" t="s">
        <v>25</v>
      </c>
      <c r="M32" s="11"/>
      <c r="N32" s="11" t="s">
        <v>51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 x14ac:dyDescent="0.2">
      <c r="A33" s="11">
        <v>32</v>
      </c>
      <c r="B33" s="29" t="s">
        <v>143</v>
      </c>
      <c r="C33" s="12" t="s">
        <v>108</v>
      </c>
      <c r="D33" s="11" t="s">
        <v>85</v>
      </c>
      <c r="E33" s="11"/>
      <c r="F33" s="12">
        <f t="shared" ref="F33:F34" si="6">4</f>
        <v>4</v>
      </c>
      <c r="G33" s="11"/>
      <c r="H33" s="12">
        <f>1</f>
        <v>1</v>
      </c>
      <c r="I33" s="12"/>
      <c r="J33" s="11"/>
      <c r="K33" s="6">
        <f t="shared" si="0"/>
        <v>5</v>
      </c>
      <c r="L33" s="11" t="s">
        <v>25</v>
      </c>
      <c r="M33" s="11"/>
      <c r="N33" s="11" t="s">
        <v>51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4.25" x14ac:dyDescent="0.2">
      <c r="A34" s="11">
        <v>33</v>
      </c>
      <c r="B34" s="29" t="s">
        <v>144</v>
      </c>
      <c r="C34" s="12" t="s">
        <v>94</v>
      </c>
      <c r="D34" s="11" t="s">
        <v>95</v>
      </c>
      <c r="E34" s="11"/>
      <c r="F34" s="12">
        <f t="shared" si="6"/>
        <v>4</v>
      </c>
      <c r="G34" s="11"/>
      <c r="H34" s="12"/>
      <c r="I34" s="12"/>
      <c r="J34" s="11"/>
      <c r="K34" s="6">
        <f t="shared" si="0"/>
        <v>4</v>
      </c>
      <c r="L34" s="11" t="s">
        <v>25</v>
      </c>
      <c r="M34" s="11"/>
      <c r="N34" s="11" t="s">
        <v>51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4.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4.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4.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4.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4.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4.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4.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4.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4.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4.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4.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4.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4.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.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4.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4.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4.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4.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4.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4.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.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4.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4.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4.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4.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.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4.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.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.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4.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4.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4.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4.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4.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.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4.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4.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4.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4.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4.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4.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4.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4.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4.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4.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4.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4.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4.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4.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4.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4.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4.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4.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4.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4.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4.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4.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4.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4.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4.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4.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4.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4.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4.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4.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4.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4.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4.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4.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4.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4.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4.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4.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4.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4.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4.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4.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4.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4.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4.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4.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4.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4.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4.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4.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4.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4.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4.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4.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4.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4.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4.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4.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4.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4.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4.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4.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4.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4.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4.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4.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4.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4.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4.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4.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4.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4.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4.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4.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4.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4.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4.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4.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4.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4.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4.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4.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4.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4.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4.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4.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4.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4.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4.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4.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4.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4.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4.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4.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4.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4.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4.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4.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4.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4.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4.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4.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4.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4.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4.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4.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4.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4.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4.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4.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4.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4.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4.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4.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4.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4.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4.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4.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4.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4.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4.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4.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4.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4.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4.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4.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4.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4.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4.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4.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4.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4.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4.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4.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4.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4.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4.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4.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4.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4.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4.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4.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4.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4.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4.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4.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4.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4.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4.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4.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4.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4.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4.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4.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4.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4.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4.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4.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4.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4.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4.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4.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4.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4.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4.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4.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4.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4.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4.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4.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4.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4.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4.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4.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4.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4.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4.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4.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4.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4.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4.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4.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4.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4.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4.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4.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4.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4.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4.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4.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4.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4.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4.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4.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4.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4.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4.2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4.2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4.2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4.2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4.2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4.2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4.2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4.2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4.2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4.2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4.2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4.2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4.2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4.2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4.2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4.2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4.2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4.2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4.2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4.2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4.2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4.2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4.2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4.2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4.2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4.2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4.2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4.2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4.2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4.2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4.2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4.2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4.2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4.2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4.2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4.2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4.2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4.2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4.2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4.2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4.2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4.2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4.2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4.2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4.2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4.2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4.2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4.2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4.2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4.2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4.2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4.2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4.2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4.2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4.2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4.2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4.2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4.2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4.2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4.2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4.2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4.2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4.2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4.2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4.2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4.2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4.2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4.2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4.2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4.2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4.2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4.2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4.2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4.2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4.2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4.2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4.2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4.2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4.2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4.2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4.2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4.2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4.2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4.2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4.2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4.2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4.2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4.2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4.2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4.2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4.2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4.2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4.2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4.2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4.2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4.2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4.2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4.2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4.2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4.2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4.2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4.2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4.2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4.2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4.2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4.2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4.2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4.2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4.2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4.2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4.2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4.2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4.2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4.2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4.2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4.2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4.2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4.2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4.2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4.2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4.2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4.2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4.2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4.2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4.2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4.2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4.2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4.2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4.2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4.2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4.2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4.2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4.2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4.2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4.2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4.2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4.2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4.2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4.2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4.2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4.2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4.2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4.2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4.2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4.2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4.2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4.2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4.2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4.2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4.2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4.2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4.2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4.2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4.2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4.2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4.2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4.2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4.2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4.2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4.2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4.2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4.2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4.2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4.2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4.2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4.2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4.2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4.2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4.2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4.2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4.2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4.2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4.2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4.2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4.2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4.2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4.2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4.2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4.2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4.2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4.2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4.2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4.2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4.2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4.2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4.2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4.2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4.2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4.2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4.2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4.2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4.2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4.2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4.2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4.2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4.2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4.2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4.2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4.2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4.2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4.2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4.2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4.2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4.2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4.2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4.2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4.2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4.2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4.2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4.2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4.2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4.2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4.2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4.2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4.2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4.2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4.2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4.2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4.2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4.2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4.2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4.2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4.2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4.2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4.2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4.2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4.2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4.2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4.2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4.2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4.2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4.2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4.2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4.2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4.2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4.2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4.2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4.2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4.2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4.2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4.2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4.2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4.2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4.2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4.2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4.2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4.2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4.2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4.2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4.2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4.2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4.2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4.2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4.2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4.2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4.2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4.2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4.2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4.2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4.2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4.2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4.2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4.2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4.2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4.2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4.2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4.2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4.2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4.2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4.2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4.2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4.2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4.2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4.2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4.2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4.2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4.2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4.2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4.2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4.2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4.2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4.2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4.2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4.2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4.2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4.2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4.2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4.2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4.2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4.2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4.2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4.2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4.2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4.2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4.2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4.2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4.2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4.2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4.2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4.2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4.2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4.2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4.2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4.2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4.2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4.2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4.2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4.2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4.2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4.2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4.2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4.2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4.2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4.2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4.2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4.2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4.2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4.2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4.2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4.2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4.2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4.2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4.2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4.2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4.2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4.2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4.2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4.2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4.2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4.2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4.2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4.2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4.2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4.2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4.2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4.2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4.2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4.2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4.2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4.2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4.2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4.2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4.2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4.2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4.2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4.2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4.2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4.2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4.2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4.2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4.2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4.2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4.2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4.2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4.2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4.2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4.2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4.2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4.2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4.2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4.2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4.2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4.2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4.2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4.2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4.2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4.2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4.2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4.2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4.2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4.2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4.2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4.2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4.2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4.2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4.2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4.2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4.2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4.2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4.2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4.2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4.2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4.2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4.2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4.2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4.2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4.2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4.2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4.2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4.2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4.2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4.2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4.2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4.2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4.2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4.2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4.2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4.2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4.2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4.2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4.2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4.2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4.2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4.2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4.2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4.2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4.2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4.2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4.2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4.2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4.2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4.2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4.2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4.2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4.2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4.2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4.2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4.2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4.2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4.2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4.2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4.2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4.2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4.2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4.2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4.2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4.2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4.2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4.2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4.2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4.2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4.2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4.2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4.2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4.2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4.2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4.2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4.2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4.2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4.2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4.2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4.2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4.2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4.2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4.2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4.2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4.2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4.2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4.2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4.2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4.2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4.2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4.2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4.2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4.2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4.2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4.2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4.2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4.2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4.2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4.2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4.2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4.2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4.2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4.2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4.2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4.2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4.2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4.2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4.2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4.2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4.2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4.2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4.2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4.2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4.2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4.2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4.2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4.2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4.2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4.2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4.2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4.2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4.2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4.2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4.2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4.2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4.2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4.2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4.2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4.2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4.2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4.2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4.2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4.2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4.2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4.2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4.2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4.2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4.2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4.2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4.2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4.2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4.2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4.2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4.2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4.2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4.2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4.2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4.2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4.2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4.2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4.2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4.2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4.2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4.2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4.2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4.2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4.2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4.2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4.2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4.2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4.2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4.2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4.2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4.2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4.2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4.2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4.2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4.2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4.2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4.2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4.2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4.2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4.2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4.2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4.2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4.2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4.2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4.2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4.2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4.2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4.2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4.2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4.2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4.2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4.2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4.2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4.2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4.2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4.2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4.2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4.2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4.2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4.2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4.2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4.2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4.2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4.2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4.2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4.2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4.2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4.2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4.2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4.2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4.2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4.2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4.2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4.2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4.2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4.2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4.2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4.2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4.2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4.2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4.2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4.2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4.2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4.2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4.2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4.2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4.2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4.2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4.2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4.2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4.2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4.2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4.2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4.2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4.2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4.2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4.2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4.2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4.2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4.2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4.2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4.2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4.2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4.2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</sheetData>
  <autoFilter ref="A1:L34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Бакалавриат</vt:lpstr>
      <vt:lpstr>Магистратура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Калмыкова</dc:creator>
  <cp:lastModifiedBy>we@econ.msu.ru</cp:lastModifiedBy>
  <dcterms:created xsi:type="dcterms:W3CDTF">2023-09-27T08:37:41Z</dcterms:created>
  <dcterms:modified xsi:type="dcterms:W3CDTF">2023-09-27T10:00:14Z</dcterms:modified>
</cp:coreProperties>
</file>